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yck-V\OneDrive - fischer\Documenten\fischer Cobemabel\Facade\Gevelberekening\"/>
    </mc:Choice>
  </mc:AlternateContent>
  <xr:revisionPtr revIDLastSave="390" documentId="13_ncr:1_{BFB7E2E2-4E11-44B7-BFB1-9E5067E0979C}" xr6:coauthVersionLast="45" xr6:coauthVersionMax="45" xr10:uidLastSave="{B197E930-57C6-4E03-A507-AAC3F0D84FCE}"/>
  <workbookProtection workbookAlgorithmName="SHA-512" workbookHashValue="Xxgdu8XWVhg94FVbJrs7K4t1T+7+XRbKjLG2HF3UAsqGs2I8lYaJkOzWHuAcivB3KV6kvc3Drn9AGxmE6o4htQ==" workbookSaltValue="kB2uLal+BYL1Xmu75wgJwg==" workbookSpinCount="100000" lockStructure="1"/>
  <bookViews>
    <workbookView xWindow="-120" yWindow="-120" windowWidth="29040" windowHeight="17640" xr2:uid="{3ABA5384-B480-424A-8752-70C0558A2171}"/>
  </bookViews>
  <sheets>
    <sheet name="Gevel berekening" sheetId="1" r:id="rId1"/>
    <sheet name="Opzoektabel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12" i="1"/>
  <c r="B48" i="1" l="1"/>
  <c r="A88" i="2" l="1"/>
  <c r="C48" i="1"/>
  <c r="D48" i="1"/>
  <c r="B93" i="2" l="1"/>
  <c r="C93" i="2" s="1"/>
  <c r="B89" i="2"/>
  <c r="C89" i="2" s="1"/>
  <c r="B96" i="2"/>
  <c r="C96" i="2" s="1"/>
  <c r="B92" i="2"/>
  <c r="C92" i="2" s="1"/>
  <c r="B88" i="2"/>
  <c r="C88" i="2" s="1"/>
  <c r="B90" i="2"/>
  <c r="C90" i="2" s="1"/>
  <c r="B95" i="2"/>
  <c r="C95" i="2" s="1"/>
  <c r="B91" i="2"/>
  <c r="C91" i="2" s="1"/>
  <c r="B94" i="2"/>
  <c r="C94" i="2" s="1"/>
  <c r="A57" i="2"/>
  <c r="A21" i="2"/>
  <c r="B28" i="2" s="1"/>
  <c r="C28" i="2" s="1"/>
  <c r="D32" i="1"/>
  <c r="D36" i="1" s="1"/>
  <c r="D27" i="1"/>
  <c r="D22" i="1"/>
  <c r="B65" i="2" l="1"/>
  <c r="C65" i="2" s="1"/>
  <c r="B63" i="2"/>
  <c r="C63" i="2" s="1"/>
  <c r="B62" i="2"/>
  <c r="C62" i="2" s="1"/>
  <c r="B58" i="2"/>
  <c r="C58" i="2" s="1"/>
  <c r="B59" i="2"/>
  <c r="C59" i="2" s="1"/>
  <c r="B61" i="2"/>
  <c r="C61" i="2" s="1"/>
  <c r="B66" i="2"/>
  <c r="C66" i="2" s="1"/>
  <c r="B64" i="2"/>
  <c r="C64" i="2" s="1"/>
  <c r="B24" i="2"/>
  <c r="C24" i="2" s="1"/>
  <c r="B60" i="2"/>
  <c r="C60" i="2" s="1"/>
  <c r="B57" i="2"/>
  <c r="C57" i="2" s="1"/>
  <c r="B67" i="2"/>
  <c r="C67" i="2" s="1"/>
  <c r="B27" i="2"/>
  <c r="C27" i="2" s="1"/>
  <c r="B29" i="2"/>
  <c r="C29" i="2" s="1"/>
  <c r="B23" i="2"/>
  <c r="C23" i="2" s="1"/>
  <c r="B25" i="2"/>
  <c r="C25" i="2" s="1"/>
  <c r="B26" i="2"/>
  <c r="C26" i="2" s="1"/>
  <c r="B21" i="2"/>
  <c r="C21" i="2" s="1"/>
  <c r="B22" i="2"/>
  <c r="C22" i="2" s="1"/>
  <c r="D23" i="1"/>
  <c r="C68" i="2" l="1"/>
  <c r="D49" i="1" s="1"/>
  <c r="D50" i="1" s="1"/>
  <c r="C97" i="2"/>
  <c r="B49" i="1" s="1"/>
  <c r="B50" i="1" s="1"/>
  <c r="C30" i="2"/>
  <c r="C49" i="1" s="1"/>
  <c r="C50" i="1" s="1"/>
  <c r="C27" i="1"/>
  <c r="D28" i="1" s="1"/>
  <c r="B27" i="1"/>
  <c r="C51" i="1" l="1"/>
  <c r="D51" i="1"/>
  <c r="B51" i="1"/>
  <c r="D37" i="1"/>
  <c r="C23" i="1"/>
  <c r="C22" i="1"/>
  <c r="B22" i="1"/>
  <c r="B23" i="1"/>
  <c r="C32" i="1"/>
  <c r="C36" i="1" s="1"/>
  <c r="B32" i="1"/>
  <c r="B36" i="1" s="1"/>
  <c r="B28" i="1"/>
  <c r="B37" i="1" l="1"/>
  <c r="C28" i="1"/>
  <c r="F6" i="2"/>
  <c r="F5" i="2"/>
  <c r="F4" i="2"/>
  <c r="F3" i="2"/>
  <c r="E6" i="2"/>
  <c r="E5" i="2"/>
  <c r="E4" i="2"/>
  <c r="E3" i="2"/>
  <c r="D6" i="2"/>
  <c r="D5" i="2"/>
  <c r="D4" i="2"/>
  <c r="D3" i="2"/>
  <c r="C6" i="2"/>
  <c r="C5" i="2"/>
  <c r="C4" i="2"/>
  <c r="C3" i="2"/>
  <c r="B6" i="2"/>
  <c r="B5" i="2"/>
  <c r="B4" i="2"/>
  <c r="B3" i="2"/>
  <c r="D30" i="1" l="1"/>
  <c r="D31" i="1" s="1"/>
  <c r="C30" i="1"/>
  <c r="C31" i="1" s="1"/>
  <c r="C29" i="1" s="1"/>
  <c r="C35" i="1" s="1"/>
  <c r="C37" i="1"/>
  <c r="B30" i="1"/>
  <c r="C38" i="1" l="1"/>
  <c r="C33" i="1"/>
  <c r="D29" i="1"/>
  <c r="D41" i="1"/>
  <c r="D44" i="1"/>
  <c r="B31" i="1"/>
  <c r="D35" i="1" l="1"/>
  <c r="D38" i="1" s="1"/>
  <c r="D33" i="1"/>
  <c r="B29" i="1"/>
  <c r="B33" i="1" s="1"/>
  <c r="D43" i="1" l="1"/>
  <c r="D40" i="1"/>
  <c r="B35" i="1"/>
  <c r="B38" i="1" s="1"/>
  <c r="B40" i="1"/>
  <c r="C40" i="1"/>
  <c r="B43" i="1"/>
  <c r="C43" i="1"/>
  <c r="B44" i="1"/>
  <c r="C41" i="1"/>
  <c r="B41" i="1"/>
  <c r="C44" i="1"/>
  <c r="D45" i="1" l="1"/>
  <c r="D42" i="1"/>
  <c r="C42" i="1"/>
  <c r="B45" i="1"/>
  <c r="B42" i="1"/>
  <c r="B47" i="1" s="1"/>
  <c r="C45" i="1"/>
  <c r="B52" i="1" l="1"/>
  <c r="B53" i="1" s="1"/>
  <c r="C47" i="1"/>
  <c r="C52" i="1" s="1"/>
  <c r="C53" i="1" s="1"/>
  <c r="D47" i="1"/>
  <c r="D52" i="1" s="1"/>
  <c r="D53" i="1" s="1"/>
  <c r="B54" i="1" l="1"/>
  <c r="B55" i="1" s="1"/>
  <c r="C54" i="1"/>
  <c r="C55" i="1" s="1"/>
  <c r="D54" i="1"/>
  <c r="D55" i="1" s="1"/>
</calcChain>
</file>

<file path=xl/sharedStrings.xml><?xml version="1.0" encoding="utf-8"?>
<sst xmlns="http://schemas.openxmlformats.org/spreadsheetml/2006/main" count="750" uniqueCount="718">
  <si>
    <t>Oplossing</t>
  </si>
  <si>
    <t>Type bebouwing</t>
  </si>
  <si>
    <t>Krachten voor huis 10x10x10m</t>
  </si>
  <si>
    <t>Ondergrond</t>
  </si>
  <si>
    <t>Beton</t>
  </si>
  <si>
    <t xml:space="preserve">windsnelheid m/s </t>
  </si>
  <si>
    <t>H.o.h. horizontale schroeven (m)</t>
  </si>
  <si>
    <t>I (meren / geen obstakels)</t>
  </si>
  <si>
    <t>II (weinig vegetatie, enkele bomen)</t>
  </si>
  <si>
    <t>III (dorpen)</t>
  </si>
  <si>
    <t>IV (dorpskernen, steden)</t>
  </si>
  <si>
    <t>Volle baksteen</t>
  </si>
  <si>
    <t>Holle baksteen</t>
  </si>
  <si>
    <t>Volle kalkzandsteen</t>
  </si>
  <si>
    <t>is veiligheid wind [-]</t>
  </si>
  <si>
    <t>Weerstandsmoment (mm³)</t>
  </si>
  <si>
    <t>Buigmoment (Nm)</t>
  </si>
  <si>
    <t>Normaalspanning (MPa)</t>
  </si>
  <si>
    <t>Buigspanning per m² (MPa)</t>
  </si>
  <si>
    <t>Windlast per m² voor een huis 10x10x10m (N)</t>
  </si>
  <si>
    <t>Schuifspanning (MPa)</t>
  </si>
  <si>
    <t>Schroefbepaling</t>
  </si>
  <si>
    <t>H.o.h. horizontale schroeven (m) op basis van spanning</t>
  </si>
  <si>
    <t>Horizontale schroeven</t>
  </si>
  <si>
    <t>Schuine schroeven (30°) (buigspanning idem)</t>
  </si>
  <si>
    <t>Berekeningswaarde windlast. Als A11 nul is wordt A22 genomen</t>
  </si>
  <si>
    <t>H.o.h. schuine schroeven (m) op basis van spanning</t>
  </si>
  <si>
    <t>H.o.h. schuine schroeven (m)</t>
  </si>
  <si>
    <t>Nota: aangezien een schuine installatie bijna geen voordelen oplevert, wordt enkel horizontaal gemonteerd.</t>
  </si>
  <si>
    <t>Hart op hart afstand schroeven (m)</t>
  </si>
  <si>
    <t>ASL</t>
  </si>
  <si>
    <t>Maximum spanning (MPa) (met veiligheid 1,5)</t>
  </si>
  <si>
    <t>Oppervlak (mm²)</t>
  </si>
  <si>
    <t>SXRL 10</t>
  </si>
  <si>
    <t>Duopower uittrekwaarde ASL(N)</t>
  </si>
  <si>
    <t>veiligheid gewicht</t>
  </si>
  <si>
    <t>veiligheid sxrl staal</t>
  </si>
  <si>
    <t>veiligheid asl staal</t>
  </si>
  <si>
    <t>Max spanning per m² (MPa)</t>
  </si>
  <si>
    <t>Berekening gevel ASL en SXRL schroeven</t>
  </si>
  <si>
    <t>0 (zeegebied)</t>
  </si>
  <si>
    <t>Max spanning (schuif of normaal) per m² (MPa)</t>
  </si>
  <si>
    <t>Gewicht gevelbekleding (kg/m²) (houten balken en façade)</t>
  </si>
  <si>
    <t>H.o.h. horizontale schroeven (m) op basis van trekkracht plug</t>
  </si>
  <si>
    <t>H.o.h. schuine schroeven (m) op basis van trekkracht plug</t>
  </si>
  <si>
    <t>Isolatiedikte (mm)</t>
  </si>
  <si>
    <t>Dikte balk (mm)</t>
  </si>
  <si>
    <t>Hoh. Afstand balken (mm) (max 600)</t>
  </si>
  <si>
    <t>uittrekwaarde SXRL10 (N)</t>
  </si>
  <si>
    <t>uittrekwaarde SXRL14 (N)</t>
  </si>
  <si>
    <t>SXRL 14</t>
  </si>
  <si>
    <t>Trekkracht plug (N)</t>
  </si>
  <si>
    <t>LENGTE SXRL 10 T</t>
  </si>
  <si>
    <t xml:space="preserve">Beschrijving </t>
  </si>
  <si>
    <t>Lengte schroef tabblad gevelberekening</t>
  </si>
  <si>
    <t>Eerste selecte</t>
  </si>
  <si>
    <t>Lengte schroef berekend</t>
  </si>
  <si>
    <t>Lengte schroef gamma</t>
  </si>
  <si>
    <t>som tweede selectie</t>
  </si>
  <si>
    <t>Tweede selectie (alles nul behalve 1)</t>
  </si>
  <si>
    <t>LENGTE SXRL 14 T</t>
  </si>
  <si>
    <t>Prijs</t>
  </si>
  <si>
    <t>Totaal oppervlak (m²)</t>
  </si>
  <si>
    <t>schroeven nodig berekend</t>
  </si>
  <si>
    <t>afronding</t>
  </si>
  <si>
    <t>Totale brutoprijs schroeven</t>
  </si>
  <si>
    <t>Aantal schroeven nodig</t>
  </si>
  <si>
    <t xml:space="preserve">Brutoprijs per 100 stuks </t>
  </si>
  <si>
    <t>ASL 6 x 120 - 59063</t>
  </si>
  <si>
    <t>ASL 6 X 150 - 59064</t>
  </si>
  <si>
    <t>ASL 6 X 175 - 512991</t>
  </si>
  <si>
    <t>ASL 6 X 200 - 512992</t>
  </si>
  <si>
    <t>ASL 6 X 225 - 512993</t>
  </si>
  <si>
    <t>ASL 6 X 250 - 512994</t>
  </si>
  <si>
    <t>ASL 6 X 275 - 512999</t>
  </si>
  <si>
    <t>ASL 6 X 300 - 513200</t>
  </si>
  <si>
    <t>ASL 6 X 325 - 513201</t>
  </si>
  <si>
    <t>LENGTE ASL</t>
  </si>
  <si>
    <t>Aalst</t>
  </si>
  <si>
    <t>Aarschot</t>
  </si>
  <si>
    <t>Aartselaar</t>
  </si>
  <si>
    <t>Antwerpen</t>
  </si>
  <si>
    <t>Affligem</t>
  </si>
  <si>
    <t>Alken</t>
  </si>
  <si>
    <t>Alveringem</t>
  </si>
  <si>
    <t>Anzegem</t>
  </si>
  <si>
    <t>Ardooie</t>
  </si>
  <si>
    <t>Arendonk</t>
  </si>
  <si>
    <t>As</t>
  </si>
  <si>
    <t>Asse</t>
  </si>
  <si>
    <t>Assenede</t>
  </si>
  <si>
    <t>Avelgem</t>
  </si>
  <si>
    <t>Baarle-Hertog</t>
  </si>
  <si>
    <t>Balen</t>
  </si>
  <si>
    <t>Beernem</t>
  </si>
  <si>
    <t>Beerse</t>
  </si>
  <si>
    <t>Beersel</t>
  </si>
  <si>
    <t>Begijnendijk</t>
  </si>
  <si>
    <t>Bekkevoort</t>
  </si>
  <si>
    <t>Beringen</t>
  </si>
  <si>
    <t>Berlaar</t>
  </si>
  <si>
    <t>Berlare</t>
  </si>
  <si>
    <t>Bertem</t>
  </si>
  <si>
    <t>Bever</t>
  </si>
  <si>
    <t>Beveren</t>
  </si>
  <si>
    <t>Bierbeek</t>
  </si>
  <si>
    <t>Bilzen</t>
  </si>
  <si>
    <t>Blankenberge</t>
  </si>
  <si>
    <t>Bocholt</t>
  </si>
  <si>
    <t>Boechout</t>
  </si>
  <si>
    <t>Bonheiden</t>
  </si>
  <si>
    <t>Boom</t>
  </si>
  <si>
    <t>Boortmeerbeek</t>
  </si>
  <si>
    <t>Borgloon</t>
  </si>
  <si>
    <t>Bornem</t>
  </si>
  <si>
    <t>Borsbeek</t>
  </si>
  <si>
    <t>Boutersem</t>
  </si>
  <si>
    <t>Brakel</t>
  </si>
  <si>
    <t>Brasschaat</t>
  </si>
  <si>
    <t>Brecht</t>
  </si>
  <si>
    <t>Bredene</t>
  </si>
  <si>
    <t>Bree</t>
  </si>
  <si>
    <t>Brugge</t>
  </si>
  <si>
    <t>Buggenhout</t>
  </si>
  <si>
    <t>Damme</t>
  </si>
  <si>
    <t>De Haan</t>
  </si>
  <si>
    <t>De Panne</t>
  </si>
  <si>
    <t>De Pinte</t>
  </si>
  <si>
    <t>Deerlijk</t>
  </si>
  <si>
    <t>Denderleeuw</t>
  </si>
  <si>
    <t>Dendermonde</t>
  </si>
  <si>
    <t>Dentergem</t>
  </si>
  <si>
    <t>Dessel</t>
  </si>
  <si>
    <t>Destelbergen</t>
  </si>
  <si>
    <t>Diepenbeek</t>
  </si>
  <si>
    <t>Diest</t>
  </si>
  <si>
    <t>Diksmuide</t>
  </si>
  <si>
    <t>Dilbeek</t>
  </si>
  <si>
    <t>Dilsen-Stokkem</t>
  </si>
  <si>
    <t>Drogenbos</t>
  </si>
  <si>
    <t>Duffel</t>
  </si>
  <si>
    <t>Edegem</t>
  </si>
  <si>
    <t>Eeklo</t>
  </si>
  <si>
    <t>Erpe-Mere</t>
  </si>
  <si>
    <t>Essen</t>
  </si>
  <si>
    <t>Evergem</t>
  </si>
  <si>
    <t>Galmaarden</t>
  </si>
  <si>
    <t>Gavere</t>
  </si>
  <si>
    <t>Geel</t>
  </si>
  <si>
    <t>Geetbets</t>
  </si>
  <si>
    <t>Genk</t>
  </si>
  <si>
    <t>Gent</t>
  </si>
  <si>
    <t>Geraardsbergen</t>
  </si>
  <si>
    <t>Gingelom</t>
  </si>
  <si>
    <t>Gistel</t>
  </si>
  <si>
    <t>Glabbeek</t>
  </si>
  <si>
    <t>Gooik</t>
  </si>
  <si>
    <t>Grimbergen</t>
  </si>
  <si>
    <t>Grobbendonk</t>
  </si>
  <si>
    <t>Haacht</t>
  </si>
  <si>
    <t>Haaltert</t>
  </si>
  <si>
    <t>Halen</t>
  </si>
  <si>
    <t>Halle</t>
  </si>
  <si>
    <t>Ham</t>
  </si>
  <si>
    <t>Hamme</t>
  </si>
  <si>
    <t>Hamont-Achel</t>
  </si>
  <si>
    <t>Harelbeke</t>
  </si>
  <si>
    <t>Hasselt</t>
  </si>
  <si>
    <t>Hechtel-Eksel</t>
  </si>
  <si>
    <t>Heers</t>
  </si>
  <si>
    <t>Heist-op-den-Berg</t>
  </si>
  <si>
    <t>Hemiksem</t>
  </si>
  <si>
    <t>Herent</t>
  </si>
  <si>
    <t>Herentals</t>
  </si>
  <si>
    <t>Herenthout</t>
  </si>
  <si>
    <t>Herk-de-Stad</t>
  </si>
  <si>
    <t>Herne</t>
  </si>
  <si>
    <t>Herselt</t>
  </si>
  <si>
    <t>Herstappe</t>
  </si>
  <si>
    <t>Herzele</t>
  </si>
  <si>
    <t>Heusden-Zolder</t>
  </si>
  <si>
    <t>Heuvelland</t>
  </si>
  <si>
    <t>Hoegaarden</t>
  </si>
  <si>
    <t>Hoeilaart</t>
  </si>
  <si>
    <t>Hoeselt</t>
  </si>
  <si>
    <t>Holsbeek</t>
  </si>
  <si>
    <t>Hooglede</t>
  </si>
  <si>
    <t>Hoogstraten</t>
  </si>
  <si>
    <t>Horebeke</t>
  </si>
  <si>
    <t>Houthalen-Helchteren</t>
  </si>
  <si>
    <t>Houthulst</t>
  </si>
  <si>
    <t>Hove</t>
  </si>
  <si>
    <t>Huldenberg</t>
  </si>
  <si>
    <t>Hulshout</t>
  </si>
  <si>
    <t>Ichtegem</t>
  </si>
  <si>
    <t>Ieper</t>
  </si>
  <si>
    <t>Ingelmunster</t>
  </si>
  <si>
    <t>Izegem</t>
  </si>
  <si>
    <t>Jabbeke</t>
  </si>
  <si>
    <t>Kalmthout</t>
  </si>
  <si>
    <t>Kampenhout</t>
  </si>
  <si>
    <t>Kapelle-op-den-Bos</t>
  </si>
  <si>
    <t>Kapellen</t>
  </si>
  <si>
    <t>Kaprijke</t>
  </si>
  <si>
    <t>Kasterlee</t>
  </si>
  <si>
    <t>Keerbergen</t>
  </si>
  <si>
    <t>Kinrooi</t>
  </si>
  <si>
    <t>Kluisbergen</t>
  </si>
  <si>
    <t>Knokke-Heist</t>
  </si>
  <si>
    <t>Koekelare</t>
  </si>
  <si>
    <t>Koksijde</t>
  </si>
  <si>
    <t>Kontich</t>
  </si>
  <si>
    <t>Kortemark</t>
  </si>
  <si>
    <t>Kortenaken</t>
  </si>
  <si>
    <t>Kortenberg</t>
  </si>
  <si>
    <t>Kortessem</t>
  </si>
  <si>
    <t>Kortrijk</t>
  </si>
  <si>
    <t>Kraainem</t>
  </si>
  <si>
    <t>Kruibeke</t>
  </si>
  <si>
    <t>Kuurne</t>
  </si>
  <si>
    <t>Laakdal</t>
  </si>
  <si>
    <t>Laarne</t>
  </si>
  <si>
    <t>Lanaken</t>
  </si>
  <si>
    <t>Landen</t>
  </si>
  <si>
    <t>Langemark-Poelkapelle</t>
  </si>
  <si>
    <t>Lebbeke</t>
  </si>
  <si>
    <t>Lede</t>
  </si>
  <si>
    <t>Ledegem</t>
  </si>
  <si>
    <t>Lendelede</t>
  </si>
  <si>
    <t>Lennik</t>
  </si>
  <si>
    <t>Leopoldsburg</t>
  </si>
  <si>
    <t>Leuven</t>
  </si>
  <si>
    <t>Lichtervelde</t>
  </si>
  <si>
    <t>Liedekerke</t>
  </si>
  <si>
    <t>Lier</t>
  </si>
  <si>
    <t>Lierde</t>
  </si>
  <si>
    <t>Lille</t>
  </si>
  <si>
    <t>Linkebeek</t>
  </si>
  <si>
    <t>Lint</t>
  </si>
  <si>
    <t>Linter</t>
  </si>
  <si>
    <t>Lo-Reninge</t>
  </si>
  <si>
    <t>Lochristi</t>
  </si>
  <si>
    <t>Lokeren</t>
  </si>
  <si>
    <t>Lommel</t>
  </si>
  <si>
    <t>Londerzeel</t>
  </si>
  <si>
    <t>Lubbeek</t>
  </si>
  <si>
    <t>Lummen</t>
  </si>
  <si>
    <t>Maarkedal</t>
  </si>
  <si>
    <t>Maaseik</t>
  </si>
  <si>
    <t>Maasmechelen</t>
  </si>
  <si>
    <t>Machelen</t>
  </si>
  <si>
    <t>Maldegem</t>
  </si>
  <si>
    <t>Malle</t>
  </si>
  <si>
    <t>Mechelen</t>
  </si>
  <si>
    <t>Meerhout</t>
  </si>
  <si>
    <t>Meise</t>
  </si>
  <si>
    <t>Melle</t>
  </si>
  <si>
    <t>Menen</t>
  </si>
  <si>
    <t>Merchtem</t>
  </si>
  <si>
    <t>Merelbeke</t>
  </si>
  <si>
    <t>Merksplas</t>
  </si>
  <si>
    <t>Mesen</t>
  </si>
  <si>
    <t>Meulebeke</t>
  </si>
  <si>
    <t>Middelkerke</t>
  </si>
  <si>
    <t>Moerbeke</t>
  </si>
  <si>
    <t>Mol</t>
  </si>
  <si>
    <t>Moorslede</t>
  </si>
  <si>
    <t>Mortsel</t>
  </si>
  <si>
    <t>Nazareth</t>
  </si>
  <si>
    <t>Niel</t>
  </si>
  <si>
    <t>Nieuwerkerken</t>
  </si>
  <si>
    <t>Nieuwpoort</t>
  </si>
  <si>
    <t>Nijlen</t>
  </si>
  <si>
    <t>Ninove</t>
  </si>
  <si>
    <t>Olen</t>
  </si>
  <si>
    <t>Oostende</t>
  </si>
  <si>
    <t>Oosterzele</t>
  </si>
  <si>
    <t>Oostkamp</t>
  </si>
  <si>
    <t>Oostrozebeke</t>
  </si>
  <si>
    <t>Opwijk</t>
  </si>
  <si>
    <t>Oud-Heverlee</t>
  </si>
  <si>
    <t>Oud-Turnhout</t>
  </si>
  <si>
    <t>Oudenaarde</t>
  </si>
  <si>
    <t>Oudenburg</t>
  </si>
  <si>
    <t>Overijse</t>
  </si>
  <si>
    <t>Peer</t>
  </si>
  <si>
    <t>Pepingen</t>
  </si>
  <si>
    <t>Pittem</t>
  </si>
  <si>
    <t>Poperinge</t>
  </si>
  <si>
    <t>Putte</t>
  </si>
  <si>
    <t>Ranst</t>
  </si>
  <si>
    <t>Ravels</t>
  </si>
  <si>
    <t>Retie</t>
  </si>
  <si>
    <t>Riemst</t>
  </si>
  <si>
    <t>Rijkevorsel</t>
  </si>
  <si>
    <t>Roeselare</t>
  </si>
  <si>
    <t>Ronse</t>
  </si>
  <si>
    <t>Roosdaal</t>
  </si>
  <si>
    <t>Rotselaar</t>
  </si>
  <si>
    <t>Ruiselede</t>
  </si>
  <si>
    <t>Rumst</t>
  </si>
  <si>
    <t>Schelle</t>
  </si>
  <si>
    <t>Scherpenheuvel-Zichem</t>
  </si>
  <si>
    <t>Schilde</t>
  </si>
  <si>
    <t>Schoten</t>
  </si>
  <si>
    <t>Sint-Genesius-Rode</t>
  </si>
  <si>
    <t>Sint-Gillis-Waas</t>
  </si>
  <si>
    <t>Sint-Katelijne-Waver</t>
  </si>
  <si>
    <t>Sint-Laureins</t>
  </si>
  <si>
    <t>Sint-Lievens-Houtem</t>
  </si>
  <si>
    <t>Sint-Martens-Latem</t>
  </si>
  <si>
    <t>Sint-Niklaas</t>
  </si>
  <si>
    <t>Sint-Pieters-Leeuw</t>
  </si>
  <si>
    <t>Sint-Truiden</t>
  </si>
  <si>
    <t>Spiere-Helkijn</t>
  </si>
  <si>
    <t>Stabroek</t>
  </si>
  <si>
    <t>Staden</t>
  </si>
  <si>
    <t>Steenokkerzeel</t>
  </si>
  <si>
    <t>Stekene</t>
  </si>
  <si>
    <t>Temse</t>
  </si>
  <si>
    <t>Ternat</t>
  </si>
  <si>
    <t>Tervuren</t>
  </si>
  <si>
    <t>Tessenderlo</t>
  </si>
  <si>
    <t>Tielt</t>
  </si>
  <si>
    <t>Tielt-Winge</t>
  </si>
  <si>
    <t>Tienen</t>
  </si>
  <si>
    <t>Tongeren</t>
  </si>
  <si>
    <t>Torhout</t>
  </si>
  <si>
    <t>Tremelo</t>
  </si>
  <si>
    <t>Turnhout</t>
  </si>
  <si>
    <t>Veurne</t>
  </si>
  <si>
    <t>Vilvoorde</t>
  </si>
  <si>
    <t>Vleteren</t>
  </si>
  <si>
    <t>Voeren</t>
  </si>
  <si>
    <t>Vorselaar</t>
  </si>
  <si>
    <t>Vosselaar</t>
  </si>
  <si>
    <t>Waasmunster</t>
  </si>
  <si>
    <t>Wachtebeke</t>
  </si>
  <si>
    <t>Waregem</t>
  </si>
  <si>
    <t>Wellen</t>
  </si>
  <si>
    <t>Wemmel</t>
  </si>
  <si>
    <t>Wervik</t>
  </si>
  <si>
    <t>Westerlo</t>
  </si>
  <si>
    <t>Wetteren</t>
  </si>
  <si>
    <t>Wevelgem</t>
  </si>
  <si>
    <t>Wezembeek-Oppem</t>
  </si>
  <si>
    <t>Wichelen</t>
  </si>
  <si>
    <t>Wielsbeke</t>
  </si>
  <si>
    <t>Wijnegem</t>
  </si>
  <si>
    <t>Willebroek</t>
  </si>
  <si>
    <t>Wingene</t>
  </si>
  <si>
    <t>Wommelgem</t>
  </si>
  <si>
    <t>Wortegem-Petegem</t>
  </si>
  <si>
    <t>Wuustwezel</t>
  </si>
  <si>
    <t>Zandhoven</t>
  </si>
  <si>
    <t>Zaventem</t>
  </si>
  <si>
    <t>Zedelgem</t>
  </si>
  <si>
    <t>Zele</t>
  </si>
  <si>
    <t>Zelzate</t>
  </si>
  <si>
    <t>Zemst</t>
  </si>
  <si>
    <t>Zoersel</t>
  </si>
  <si>
    <t>Zonhoven</t>
  </si>
  <si>
    <t>Zonnebeke</t>
  </si>
  <si>
    <t>Zottegem</t>
  </si>
  <si>
    <t>Zoutleeuw</t>
  </si>
  <si>
    <t>Zuienkerke</t>
  </si>
  <si>
    <t>Zulte</t>
  </si>
  <si>
    <t>Zutendaal</t>
  </si>
  <si>
    <t>Zwalm</t>
  </si>
  <si>
    <t>Zwevegem</t>
  </si>
  <si>
    <t>Zwijndrecht</t>
  </si>
  <si>
    <t>Aalter</t>
  </si>
  <si>
    <t>Deinze</t>
  </si>
  <si>
    <t>Kruisem</t>
  </si>
  <si>
    <t>Lievegem</t>
  </si>
  <si>
    <t>Oudsbergen</t>
  </si>
  <si>
    <t>Pelt</t>
  </si>
  <si>
    <t>Puurs-Sint-Amands</t>
  </si>
  <si>
    <t>Belgische steden</t>
  </si>
  <si>
    <t>Anderlecht</t>
  </si>
  <si>
    <t>Brussel (stad)</t>
  </si>
  <si>
    <t>Elsene</t>
  </si>
  <si>
    <t>Etterbeek</t>
  </si>
  <si>
    <t>Evere</t>
  </si>
  <si>
    <t>Ganshoren</t>
  </si>
  <si>
    <t>Jette</t>
  </si>
  <si>
    <t>Koekelberg</t>
  </si>
  <si>
    <t>Oudergem</t>
  </si>
  <si>
    <t>Schaarbeek</t>
  </si>
  <si>
    <t>Sint-Agatha-Berchem</t>
  </si>
  <si>
    <t>Sint-Gillis</t>
  </si>
  <si>
    <t>Sint-Jans-Molenbeek</t>
  </si>
  <si>
    <t>Sint-Joost-ten-Node</t>
  </si>
  <si>
    <t>Sint-Lambrechts-Woluwe</t>
  </si>
  <si>
    <t>Sint-Pieters-Woluwe</t>
  </si>
  <si>
    <t>Ukkel</t>
  </si>
  <si>
    <t>Vorst</t>
  </si>
  <si>
    <t>Watermaal-Bosvoorde</t>
  </si>
  <si>
    <t>'s-Gravenbrakel (Braine-le-Comte)</t>
  </si>
  <si>
    <t>Aarlen (Arlon)</t>
  </si>
  <si>
    <t>Aat (Ath)</t>
  </si>
  <si>
    <t>Aiseau-Presles</t>
  </si>
  <si>
    <t>Amay</t>
  </si>
  <si>
    <t>Amel</t>
  </si>
  <si>
    <t>Andenne</t>
  </si>
  <si>
    <t>Anderlues</t>
  </si>
  <si>
    <t>Anhée</t>
  </si>
  <si>
    <t>Ans</t>
  </si>
  <si>
    <t>Anthisnes</t>
  </si>
  <si>
    <t>Antoing</t>
  </si>
  <si>
    <t>Assesse</t>
  </si>
  <si>
    <t>Attert</t>
  </si>
  <si>
    <t>Aubange</t>
  </si>
  <si>
    <t>Aubel</t>
  </si>
  <si>
    <t>Awans</t>
  </si>
  <si>
    <t>Aywaille</t>
  </si>
  <si>
    <t>Baelen</t>
  </si>
  <si>
    <t>Bastenaken (Bastogne)</t>
  </si>
  <si>
    <t>Beaumont</t>
  </si>
  <si>
    <t>Beauraing</t>
  </si>
  <si>
    <t>Belœil</t>
  </si>
  <si>
    <t>Bergen (Mons)</t>
  </si>
  <si>
    <t>Berloz</t>
  </si>
  <si>
    <t>Bernissart</t>
  </si>
  <si>
    <t>Bertogne</t>
  </si>
  <si>
    <t>Bertrix</t>
  </si>
  <si>
    <t>Bevekom (Beauvechain)</t>
  </si>
  <si>
    <t>Beyne-Heusay</t>
  </si>
  <si>
    <t>Bièvre</t>
  </si>
  <si>
    <t>Binche</t>
  </si>
  <si>
    <t>Bitsingen (Bassenge)</t>
  </si>
  <si>
    <t>Blegny</t>
  </si>
  <si>
    <t>Blieberg (Plombières)</t>
  </si>
  <si>
    <t>Borgworm (Waremme)</t>
  </si>
  <si>
    <t>Bouillon</t>
  </si>
  <si>
    <t>Boussu</t>
  </si>
  <si>
    <t>Braives</t>
  </si>
  <si>
    <t>Brugelette</t>
  </si>
  <si>
    <t>Büllingen</t>
  </si>
  <si>
    <t>Brunehaut</t>
  </si>
  <si>
    <t>Burdinne</t>
  </si>
  <si>
    <t>Burg-Reuland</t>
  </si>
  <si>
    <t>Bütgenbach</t>
  </si>
  <si>
    <t>Celles</t>
  </si>
  <si>
    <t>Cerfontaine</t>
  </si>
  <si>
    <t>Chapelle-lez-Herlaimont</t>
  </si>
  <si>
    <t>Charleroi</t>
  </si>
  <si>
    <t>Chastre</t>
  </si>
  <si>
    <t>Châtelet</t>
  </si>
  <si>
    <t>Chaudfontaine</t>
  </si>
  <si>
    <t>Chaumont-Gistoux</t>
  </si>
  <si>
    <t>Chièvres</t>
  </si>
  <si>
    <t>Chimay</t>
  </si>
  <si>
    <t>Chiny</t>
  </si>
  <si>
    <t>Ciney</t>
  </si>
  <si>
    <t>Clavier</t>
  </si>
  <si>
    <t>Colfontaine</t>
  </si>
  <si>
    <t>Comblain-au-Pont</t>
  </si>
  <si>
    <t>Courcelles</t>
  </si>
  <si>
    <t>Court-Saint-Étienne</t>
  </si>
  <si>
    <t>Couvin</t>
  </si>
  <si>
    <t>Crisnée</t>
  </si>
  <si>
    <t>Dalhem</t>
  </si>
  <si>
    <t>Daverdisse</t>
  </si>
  <si>
    <t>Dinant</t>
  </si>
  <si>
    <t>Dison</t>
  </si>
  <si>
    <t>Doische</t>
  </si>
  <si>
    <t>Donceel</t>
  </si>
  <si>
    <t>Doornik (Tournai)</t>
  </si>
  <si>
    <t>Dour</t>
  </si>
  <si>
    <t>Durbuy</t>
  </si>
  <si>
    <t>Écaussinnes</t>
  </si>
  <si>
    <t>Edingen (Enghien)</t>
  </si>
  <si>
    <t>Eigenbrakel (Braine-l'Alleud)</t>
  </si>
  <si>
    <t>Éghezée</t>
  </si>
  <si>
    <t>Elzele (Ellezelles)</t>
  </si>
  <si>
    <t>Engis</t>
  </si>
  <si>
    <t>Érezée</t>
  </si>
  <si>
    <t>Erquelinnes</t>
  </si>
  <si>
    <t>Esneux</t>
  </si>
  <si>
    <t>Estinnes</t>
  </si>
  <si>
    <t>Étalle</t>
  </si>
  <si>
    <t>Eupen</t>
  </si>
  <si>
    <t>Faimes</t>
  </si>
  <si>
    <t>Farciennes</t>
  </si>
  <si>
    <t>Fauvillers</t>
  </si>
  <si>
    <t>Fernelmont</t>
  </si>
  <si>
    <t>Ferrières</t>
  </si>
  <si>
    <t>Fexhe-le-Haut-Clocher</t>
  </si>
  <si>
    <t>Flémalle</t>
  </si>
  <si>
    <t>Fléron</t>
  </si>
  <si>
    <t>Fleurus</t>
  </si>
  <si>
    <t>Floreffe</t>
  </si>
  <si>
    <t>Florennes</t>
  </si>
  <si>
    <t>Florenville</t>
  </si>
  <si>
    <t>Fontaine-l'Évêque</t>
  </si>
  <si>
    <t>Fosses-la-Ville</t>
  </si>
  <si>
    <t>Frameries</t>
  </si>
  <si>
    <t>Frasnes-lez-Anvaing</t>
  </si>
  <si>
    <t>Froidchapelle</t>
  </si>
  <si>
    <t>Gedinne</t>
  </si>
  <si>
    <t>Graven (Grez-Doiceau)</t>
  </si>
  <si>
    <t>Geer</t>
  </si>
  <si>
    <t>Geldenaken (Jodoigne)</t>
  </si>
  <si>
    <t>Gembloers (Gembloux)</t>
  </si>
  <si>
    <t>Genepiën (Genappe)</t>
  </si>
  <si>
    <t>Gerpinnes</t>
  </si>
  <si>
    <t>Gesves</t>
  </si>
  <si>
    <t>Gouvy</t>
  </si>
  <si>
    <t>Grâce-Hollogne</t>
  </si>
  <si>
    <t>Habay</t>
  </si>
  <si>
    <t>Hamoir</t>
  </si>
  <si>
    <t>Hamois</t>
  </si>
  <si>
    <t>Ham-sur-Heure-Nalinnes</t>
  </si>
  <si>
    <t>Hannuit (Hannut)</t>
  </si>
  <si>
    <t>Hastière</t>
  </si>
  <si>
    <t>Havelange</t>
  </si>
  <si>
    <t>Hélécine</t>
  </si>
  <si>
    <t>Hensies</t>
  </si>
  <si>
    <t>Herbeumont</t>
  </si>
  <si>
    <t>Héron</t>
  </si>
  <si>
    <t>Herstal</t>
  </si>
  <si>
    <t>Herve</t>
  </si>
  <si>
    <t>Honnelles</t>
  </si>
  <si>
    <t>Hotton</t>
  </si>
  <si>
    <t>Houffalize</t>
  </si>
  <si>
    <t>Houyet</t>
  </si>
  <si>
    <t>Hoei (Huy)</t>
  </si>
  <si>
    <t>Incourt</t>
  </si>
  <si>
    <t>Itter (Ittre)</t>
  </si>
  <si>
    <t>Jalhay</t>
  </si>
  <si>
    <t>Jemeppe-sur-Sambre</t>
  </si>
  <si>
    <t>Juprelle</t>
  </si>
  <si>
    <t>Jurbeke (Jurbise)</t>
  </si>
  <si>
    <t>Kasteelbrakel (Braine-le-Château)</t>
  </si>
  <si>
    <t>Kelmis</t>
  </si>
  <si>
    <t>Komen-Waasten (Comines-Warneton)</t>
  </si>
  <si>
    <t>La Bruyère</t>
  </si>
  <si>
    <t>La Louvière</t>
  </si>
  <si>
    <t>La Roche-en-Ardenne</t>
  </si>
  <si>
    <t>Lasne</t>
  </si>
  <si>
    <t>Léglise</t>
  </si>
  <si>
    <t>Lens</t>
  </si>
  <si>
    <t>Le Rœulx</t>
  </si>
  <si>
    <t>Les Bons Villers</t>
  </si>
  <si>
    <t>Lessen (Lessines)</t>
  </si>
  <si>
    <t>Leuze-en-Hainaut</t>
  </si>
  <si>
    <t>Libin</t>
  </si>
  <si>
    <t>Libramont-Chevigny</t>
  </si>
  <si>
    <t>Lierneux</t>
  </si>
  <si>
    <t>Limburg (Limbourg)</t>
  </si>
  <si>
    <t>Lijsem (Lincent)</t>
  </si>
  <si>
    <t>Lobbes</t>
  </si>
  <si>
    <t>Lontzen</t>
  </si>
  <si>
    <t>Luik (Liège)</t>
  </si>
  <si>
    <t>Malmedy</t>
  </si>
  <si>
    <t>Manage</t>
  </si>
  <si>
    <t>Manhay</t>
  </si>
  <si>
    <t>Marche-en-Famenne</t>
  </si>
  <si>
    <t>Marchin</t>
  </si>
  <si>
    <t>Martelange</t>
  </si>
  <si>
    <t>Meix-devant-Virton</t>
  </si>
  <si>
    <t>Merbes-le-Château</t>
  </si>
  <si>
    <t>Messancy</t>
  </si>
  <si>
    <t>Mettet</t>
  </si>
  <si>
    <t>Modave</t>
  </si>
  <si>
    <t>Moeskroen (Mouscron)</t>
  </si>
  <si>
    <t>Momignies</t>
  </si>
  <si>
    <t>Mont-de-l'Enclus</t>
  </si>
  <si>
    <t>Montigny-le-Tilleul</t>
  </si>
  <si>
    <t>Mont-Saint-Guibert</t>
  </si>
  <si>
    <t>Morlanwelz</t>
  </si>
  <si>
    <t>Musson</t>
  </si>
  <si>
    <t>Namen (Namur)</t>
  </si>
  <si>
    <t>Nandrin</t>
  </si>
  <si>
    <t>Nassogne</t>
  </si>
  <si>
    <t>Neufchâteau</t>
  </si>
  <si>
    <t>Neupré</t>
  </si>
  <si>
    <t>Nijvel (Nivelles)</t>
  </si>
  <si>
    <t>Oerle (Oreye)</t>
  </si>
  <si>
    <t>Ohey</t>
  </si>
  <si>
    <t>Olne</t>
  </si>
  <si>
    <t>Onhaye</t>
  </si>
  <si>
    <t>Opzullik (Silly)</t>
  </si>
  <si>
    <t>Orp-Jauche</t>
  </si>
  <si>
    <t>Ottignies-Louvain-la-Neuve</t>
  </si>
  <si>
    <t>Ouffet</t>
  </si>
  <si>
    <t>Oupeye</t>
  </si>
  <si>
    <t>Paliseul</t>
  </si>
  <si>
    <t>Pecq</t>
  </si>
  <si>
    <t>Pepinster</t>
  </si>
  <si>
    <t>Péruwelz</t>
  </si>
  <si>
    <t>Perwijs (Perwez)</t>
  </si>
  <si>
    <t>Philippeville</t>
  </si>
  <si>
    <t>Pont-à-Celles</t>
  </si>
  <si>
    <t>Profondeville</t>
  </si>
  <si>
    <t>Quaregnon</t>
  </si>
  <si>
    <t>Quévy</t>
  </si>
  <si>
    <t>Quiévrain</t>
  </si>
  <si>
    <t>Raeren</t>
  </si>
  <si>
    <t>Ramillies</t>
  </si>
  <si>
    <t>Rebecq</t>
  </si>
  <si>
    <t>Remicourt</t>
  </si>
  <si>
    <t>Rendeux</t>
  </si>
  <si>
    <t>Rixensart</t>
  </si>
  <si>
    <t>Rochefort</t>
  </si>
  <si>
    <t>Rouvroy</t>
  </si>
  <si>
    <t>Rumes</t>
  </si>
  <si>
    <t>Sainte-Ode</t>
  </si>
  <si>
    <t>Saint-Georges-sur-Meuse</t>
  </si>
  <si>
    <t>Saint-Ghislain</t>
  </si>
  <si>
    <t>Saint-Hubert</t>
  </si>
  <si>
    <t>Saint-Léger</t>
  </si>
  <si>
    <t>Saint-Nicolas</t>
  </si>
  <si>
    <t>Sankt Vith (Saint-Vith)</t>
  </si>
  <si>
    <t>Sambreville</t>
  </si>
  <si>
    <t>Seneffe</t>
  </si>
  <si>
    <t>Seraing</t>
  </si>
  <si>
    <t>Sivry-Rance</t>
  </si>
  <si>
    <t>Sombreffe</t>
  </si>
  <si>
    <t>Somme-Leuze</t>
  </si>
  <si>
    <t>Soumagne</t>
  </si>
  <si>
    <t>Spa</t>
  </si>
  <si>
    <t>Sprimont</t>
  </si>
  <si>
    <t>Stavelot</t>
  </si>
  <si>
    <t>Steenput (Estaimpuis)</t>
  </si>
  <si>
    <t>Stoumont</t>
  </si>
  <si>
    <t>Tellin</t>
  </si>
  <si>
    <t>Tenneville</t>
  </si>
  <si>
    <t>Terhulpen (La Hulpe)</t>
  </si>
  <si>
    <t>Theux</t>
  </si>
  <si>
    <t>Thimister-Clermont</t>
  </si>
  <si>
    <t>Thuin</t>
  </si>
  <si>
    <t>Tinlot</t>
  </si>
  <si>
    <t>Tintigny</t>
  </si>
  <si>
    <t>Trois-Ponts</t>
  </si>
  <si>
    <t>Trooz</t>
  </si>
  <si>
    <t>Tubeke (Tubize)</t>
  </si>
  <si>
    <t>Vaux-sur-Sûre</t>
  </si>
  <si>
    <t>Verlaine</t>
  </si>
  <si>
    <t>Verviers</t>
  </si>
  <si>
    <t>Vielsalm</t>
  </si>
  <si>
    <t>Villers-la-Ville</t>
  </si>
  <si>
    <t>Villers-le-Bouillet</t>
  </si>
  <si>
    <t>Viroinval</t>
  </si>
  <si>
    <t>Virton</t>
  </si>
  <si>
    <t>Vloesberg (Flobecq)</t>
  </si>
  <si>
    <t>Vresse-sur-Semois</t>
  </si>
  <si>
    <t>Walcourt</t>
  </si>
  <si>
    <t>Walhain</t>
  </si>
  <si>
    <t>Wanze</t>
  </si>
  <si>
    <t>Wasseiges</t>
  </si>
  <si>
    <t>Waterloo</t>
  </si>
  <si>
    <t>Waver (Wavre)</t>
  </si>
  <si>
    <t>Weismes (Waimes)</t>
  </si>
  <si>
    <t>Welkenraedt</t>
  </si>
  <si>
    <t>Wellin</t>
  </si>
  <si>
    <t>Wezet (Visé)</t>
  </si>
  <si>
    <t>Yvoir</t>
  </si>
  <si>
    <t>Zinnik (Soignies)</t>
  </si>
  <si>
    <t>Som beiden voor lijn 49 te zetten</t>
  </si>
  <si>
    <t>Gegevens project</t>
  </si>
  <si>
    <t>Geografische locatie van het gebouw</t>
  </si>
  <si>
    <t xml:space="preserve">Windsnelheid (m/s) </t>
  </si>
  <si>
    <t>SXRL 14 T GALVA</t>
  </si>
  <si>
    <t>SXRL 10 T GALVA</t>
  </si>
  <si>
    <t>Type schroeven</t>
  </si>
  <si>
    <t>Verzinkt</t>
  </si>
  <si>
    <t>Roestvrij staal</t>
  </si>
  <si>
    <t>SXRL 10 T RVS</t>
  </si>
  <si>
    <t>SXRL 10 x 100 T - 522710</t>
  </si>
  <si>
    <t>SXRL 10 x 120 T - 522711</t>
  </si>
  <si>
    <t>SXRL 10 x 140 T - 522712</t>
  </si>
  <si>
    <t>SXRL 10 x 160 T - 522713</t>
  </si>
  <si>
    <t>SXRL 10 x 180 T - 522714</t>
  </si>
  <si>
    <t>SXRL 10 x 200 T - 522715</t>
  </si>
  <si>
    <t>SXRL 10 x 230 T - 522716</t>
  </si>
  <si>
    <t>SXRL 10 x 260 T - 522717</t>
  </si>
  <si>
    <t>SXRL 10 x 290 T - 522718</t>
  </si>
  <si>
    <t>SXRL 10 x 100 T - 522699</t>
  </si>
  <si>
    <t>SXRL 10 x 120 T - 522700</t>
  </si>
  <si>
    <t>SXRL 10 x 140 T - 522701</t>
  </si>
  <si>
    <t>SXRL 10 x 160 T - 522703</t>
  </si>
  <si>
    <t>SXRL 10 x 180 T - 522704</t>
  </si>
  <si>
    <t>SXRL 10 x 200 T - 522705</t>
  </si>
  <si>
    <t>SXRL 10 x 230 T - 522706</t>
  </si>
  <si>
    <t>SXRL 10 x 260 T - 522707</t>
  </si>
  <si>
    <t>SXRL 10 x 290 T - 522708</t>
  </si>
  <si>
    <t xml:space="preserve">SXRL 14 x 120 T - 530922 </t>
  </si>
  <si>
    <t xml:space="preserve">SXRL 14 x 140 T - 530923 </t>
  </si>
  <si>
    <t>SXRL 14 x 160 T - 530924</t>
  </si>
  <si>
    <t xml:space="preserve">SXRL 14 x 180 T - 530925 </t>
  </si>
  <si>
    <t xml:space="preserve">SXRL 14 x 200 T - 530926 </t>
  </si>
  <si>
    <t xml:space="preserve">SXRL 14 x 230 T - 530927 </t>
  </si>
  <si>
    <t xml:space="preserve">SXRL 14 x 260 T - 530928 </t>
  </si>
  <si>
    <t xml:space="preserve">SXRL 14 x 300 T - 530929 </t>
  </si>
  <si>
    <t xml:space="preserve">SXRL 14 x 330 T - 530930 </t>
  </si>
  <si>
    <t>SXRL 14 x 360 T - 530931</t>
  </si>
  <si>
    <t>SXRL 14 x 120 T - 530934</t>
  </si>
  <si>
    <t>SXRL 14 x 140 T - 530935</t>
  </si>
  <si>
    <t>SXRL 14 x 160 T - 530936</t>
  </si>
  <si>
    <t>SXRL 14 x 180 T - 530937</t>
  </si>
  <si>
    <t>SXRL 14 x 200 T - 530938</t>
  </si>
  <si>
    <t>SXRL 14 x 230 T - 530939</t>
  </si>
  <si>
    <t>SXRL 14 x 260 T - 530940</t>
  </si>
  <si>
    <t>SXRL 14 x 300 T - 530941</t>
  </si>
  <si>
    <t>SXRL 14 x 330 T - 530942</t>
  </si>
  <si>
    <t>SXRL 14 x 360 T - 530943</t>
  </si>
  <si>
    <t>SXRL 14 T RVS</t>
  </si>
  <si>
    <t xml:space="preserve">SXRL 14 x 100 T - 530921 </t>
  </si>
  <si>
    <t>SXRL 14 x 100 T - 530933</t>
  </si>
  <si>
    <r>
      <t xml:space="preserve">Waarde windlast </t>
    </r>
    <r>
      <rPr>
        <i/>
        <sz val="10"/>
        <color theme="1"/>
        <rFont val="Arial"/>
        <family val="2"/>
      </rPr>
      <t xml:space="preserve">(optioneel, anders 0 ingeven) </t>
    </r>
    <r>
      <rPr>
        <sz val="10"/>
        <color theme="1"/>
        <rFont val="Arial"/>
        <family val="2"/>
      </rPr>
      <t>(Pa)</t>
    </r>
  </si>
  <si>
    <r>
      <t xml:space="preserve">Verzinkte of roestvrij stalen schroeven </t>
    </r>
    <r>
      <rPr>
        <i/>
        <sz val="10"/>
        <color theme="1"/>
        <rFont val="Arial"/>
        <family val="2"/>
      </rPr>
      <t>(RVS n.v.t. voor ASL)</t>
    </r>
  </si>
  <si>
    <t>Wilrijk</t>
  </si>
  <si>
    <t>Type isolatie</t>
  </si>
  <si>
    <t>Zacht</t>
  </si>
  <si>
    <t xml:space="preserve">Type verankering met artikelnummer voor isolatie bepaald is </t>
  </si>
  <si>
    <t>Hard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</si>
</sst>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€&quot;* #,##0.00_);_(&quot;€&quot;* \(#,##0.00\);_(&quot;€&quot;* &quot;-&quot;??_);_(@_)"/>
    <numFmt numFmtId="165" formatCode="#,##0.00\ &quot;€&quot;"/>
  </numFmts>
  <fonts count="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sz val="8"/>
      <name val="Arial"/>
      <family val="2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2" fillId="0" borderId="0" xfId="0" applyFont="1" applyFill="1"/>
    <xf numFmtId="2" fontId="2" fillId="0" borderId="0" xfId="0" applyNumberFormat="1" applyFont="1" applyFill="1"/>
    <xf numFmtId="0" fontId="0" fillId="0" borderId="0" xfId="0" applyFill="1"/>
    <xf numFmtId="0" fontId="2" fillId="0" borderId="0" xfId="0" applyFont="1" applyFill="1" applyAlignment="1">
      <alignment horizontal="center"/>
    </xf>
    <xf numFmtId="0" fontId="2" fillId="2" borderId="0" xfId="0" applyFont="1" applyFill="1" applyAlignment="1"/>
    <xf numFmtId="0" fontId="2" fillId="0" borderId="0" xfId="0" applyFont="1" applyFill="1" applyAlignment="1"/>
    <xf numFmtId="0" fontId="0" fillId="5" borderId="11" xfId="0" applyFill="1" applyBorder="1" applyProtection="1">
      <protection hidden="1"/>
    </xf>
    <xf numFmtId="0" fontId="0" fillId="5" borderId="2" xfId="0" applyFill="1" applyBorder="1" applyProtection="1">
      <protection hidden="1"/>
    </xf>
    <xf numFmtId="0" fontId="0" fillId="5" borderId="19" xfId="0" applyFill="1" applyBorder="1" applyProtection="1">
      <protection hidden="1"/>
    </xf>
    <xf numFmtId="0" fontId="0" fillId="5" borderId="1" xfId="0" applyFill="1" applyBorder="1" applyProtection="1">
      <protection hidden="1"/>
    </xf>
    <xf numFmtId="0" fontId="0" fillId="5" borderId="16" xfId="0" applyFill="1" applyBorder="1" applyProtection="1">
      <protection hidden="1"/>
    </xf>
    <xf numFmtId="0" fontId="0" fillId="5" borderId="20" xfId="0" applyFill="1" applyBorder="1" applyProtection="1">
      <protection hidden="1"/>
    </xf>
    <xf numFmtId="0" fontId="0" fillId="5" borderId="3" xfId="0" applyFill="1" applyBorder="1" applyProtection="1">
      <protection hidden="1"/>
    </xf>
    <xf numFmtId="0" fontId="0" fillId="5" borderId="17" xfId="0" applyFill="1" applyBorder="1" applyProtection="1">
      <protection hidden="1"/>
    </xf>
    <xf numFmtId="0" fontId="0" fillId="5" borderId="14" xfId="0" applyFill="1" applyBorder="1" applyProtection="1">
      <protection hidden="1"/>
    </xf>
    <xf numFmtId="2" fontId="0" fillId="5" borderId="15" xfId="0" applyNumberFormat="1" applyFill="1" applyBorder="1" applyProtection="1">
      <protection hidden="1"/>
    </xf>
    <xf numFmtId="0" fontId="0" fillId="5" borderId="9" xfId="0" applyFill="1" applyBorder="1" applyProtection="1">
      <protection hidden="1"/>
    </xf>
    <xf numFmtId="2" fontId="0" fillId="5" borderId="10" xfId="0" applyNumberFormat="1" applyFill="1" applyBorder="1" applyProtection="1">
      <protection hidden="1"/>
    </xf>
    <xf numFmtId="0" fontId="0" fillId="5" borderId="10" xfId="0" applyFill="1" applyBorder="1" applyProtection="1">
      <protection hidden="1"/>
    </xf>
    <xf numFmtId="0" fontId="0" fillId="5" borderId="12" xfId="0" applyFill="1" applyBorder="1" applyProtection="1">
      <protection hidden="1"/>
    </xf>
    <xf numFmtId="2" fontId="0" fillId="5" borderId="13" xfId="0" applyNumberFormat="1" applyFill="1" applyBorder="1" applyProtection="1">
      <protection hidden="1"/>
    </xf>
    <xf numFmtId="2" fontId="0" fillId="5" borderId="20" xfId="0" applyNumberFormat="1" applyFill="1" applyBorder="1" applyProtection="1">
      <protection hidden="1"/>
    </xf>
    <xf numFmtId="0" fontId="0" fillId="5" borderId="4" xfId="0" applyFill="1" applyBorder="1" applyProtection="1">
      <protection hidden="1"/>
    </xf>
    <xf numFmtId="2" fontId="0" fillId="5" borderId="21" xfId="0" applyNumberFormat="1" applyFill="1" applyBorder="1" applyProtection="1">
      <protection hidden="1"/>
    </xf>
    <xf numFmtId="2" fontId="0" fillId="5" borderId="16" xfId="0" applyNumberFormat="1" applyFill="1" applyBorder="1" applyProtection="1">
      <protection hidden="1"/>
    </xf>
    <xf numFmtId="2" fontId="0" fillId="5" borderId="18" xfId="0" applyNumberFormat="1" applyFill="1" applyBorder="1" applyProtection="1">
      <protection hidden="1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horizontal="left"/>
      <protection locked="0"/>
    </xf>
    <xf numFmtId="0" fontId="0" fillId="5" borderId="22" xfId="0" applyFill="1" applyBorder="1" applyProtection="1">
      <protection hidden="1"/>
    </xf>
    <xf numFmtId="2" fontId="0" fillId="5" borderId="2" xfId="0" applyNumberFormat="1" applyFill="1" applyBorder="1" applyProtection="1">
      <protection hidden="1"/>
    </xf>
    <xf numFmtId="2" fontId="0" fillId="5" borderId="23" xfId="0" applyNumberFormat="1" applyFill="1" applyBorder="1" applyProtection="1">
      <protection hidden="1"/>
    </xf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2" fillId="3" borderId="1" xfId="0" applyFont="1" applyFill="1" applyBorder="1" applyAlignment="1">
      <alignment horizontal="center"/>
    </xf>
    <xf numFmtId="0" fontId="0" fillId="0" borderId="25" xfId="0" applyBorder="1"/>
    <xf numFmtId="0" fontId="0" fillId="0" borderId="26" xfId="0" applyBorder="1"/>
    <xf numFmtId="0" fontId="1" fillId="0" borderId="9" xfId="0" applyFont="1" applyBorder="1"/>
    <xf numFmtId="0" fontId="2" fillId="3" borderId="10" xfId="0" applyFont="1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0" borderId="27" xfId="0" applyBorder="1"/>
    <xf numFmtId="0" fontId="0" fillId="0" borderId="28" xfId="0" applyBorder="1"/>
    <xf numFmtId="0" fontId="3" fillId="0" borderId="24" xfId="0" applyFont="1" applyBorder="1"/>
    <xf numFmtId="0" fontId="6" fillId="3" borderId="27" xfId="0" applyFont="1" applyFill="1" applyBorder="1" applyAlignment="1">
      <alignment horizontal="center"/>
    </xf>
    <xf numFmtId="0" fontId="0" fillId="0" borderId="30" xfId="0" applyBorder="1"/>
    <xf numFmtId="0" fontId="2" fillId="3" borderId="20" xfId="0" applyFont="1" applyFill="1" applyBorder="1" applyAlignment="1">
      <alignment horizontal="center"/>
    </xf>
    <xf numFmtId="165" fontId="0" fillId="0" borderId="34" xfId="0" applyNumberFormat="1" applyBorder="1"/>
    <xf numFmtId="165" fontId="0" fillId="0" borderId="32" xfId="0" applyNumberFormat="1" applyBorder="1"/>
    <xf numFmtId="165" fontId="0" fillId="0" borderId="30" xfId="0" applyNumberFormat="1" applyBorder="1"/>
    <xf numFmtId="2" fontId="0" fillId="0" borderId="9" xfId="0" applyNumberFormat="1" applyBorder="1"/>
    <xf numFmtId="0" fontId="0" fillId="5" borderId="9" xfId="0" applyFill="1" applyBorder="1" applyAlignment="1" applyProtection="1">
      <alignment horizontal="right"/>
      <protection hidden="1"/>
    </xf>
    <xf numFmtId="0" fontId="0" fillId="5" borderId="4" xfId="0" applyFill="1" applyBorder="1" applyAlignment="1" applyProtection="1">
      <alignment horizontal="right"/>
      <protection hidden="1"/>
    </xf>
    <xf numFmtId="0" fontId="0" fillId="5" borderId="14" xfId="0" applyFill="1" applyBorder="1" applyAlignment="1" applyProtection="1">
      <alignment horizontal="right"/>
      <protection hidden="1"/>
    </xf>
    <xf numFmtId="0" fontId="0" fillId="5" borderId="20" xfId="0" applyFill="1" applyBorder="1" applyAlignment="1" applyProtection="1">
      <alignment horizontal="right"/>
      <protection hidden="1"/>
    </xf>
    <xf numFmtId="0" fontId="0" fillId="5" borderId="21" xfId="0" applyFill="1" applyBorder="1" applyAlignment="1" applyProtection="1">
      <alignment horizontal="right"/>
      <protection hidden="1"/>
    </xf>
    <xf numFmtId="0" fontId="0" fillId="5" borderId="1" xfId="0" applyFill="1" applyBorder="1" applyAlignment="1" applyProtection="1">
      <alignment horizontal="left"/>
      <protection hidden="1"/>
    </xf>
    <xf numFmtId="0" fontId="2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0" fillId="6" borderId="7" xfId="0" applyFill="1" applyBorder="1" applyProtection="1">
      <protection hidden="1"/>
    </xf>
    <xf numFmtId="0" fontId="0" fillId="6" borderId="7" xfId="0" applyFill="1" applyBorder="1" applyAlignment="1" applyProtection="1">
      <alignment horizontal="right"/>
      <protection hidden="1"/>
    </xf>
    <xf numFmtId="0" fontId="0" fillId="6" borderId="0" xfId="0" applyFill="1" applyProtection="1">
      <protection hidden="1"/>
    </xf>
    <xf numFmtId="164" fontId="0" fillId="6" borderId="7" xfId="0" applyNumberFormat="1" applyFill="1" applyBorder="1" applyAlignment="1" applyProtection="1">
      <alignment horizontal="right"/>
      <protection hidden="1"/>
    </xf>
    <xf numFmtId="0" fontId="0" fillId="6" borderId="30" xfId="0" applyFill="1" applyBorder="1" applyProtection="1">
      <protection hidden="1"/>
    </xf>
    <xf numFmtId="0" fontId="0" fillId="6" borderId="30" xfId="0" applyFill="1" applyBorder="1" applyAlignment="1" applyProtection="1">
      <alignment horizontal="right" wrapText="1"/>
      <protection hidden="1"/>
    </xf>
    <xf numFmtId="0" fontId="0" fillId="6" borderId="29" xfId="0" applyFill="1" applyBorder="1" applyProtection="1">
      <protection hidden="1"/>
    </xf>
    <xf numFmtId="2" fontId="0" fillId="6" borderId="30" xfId="0" applyNumberFormat="1" applyFill="1" applyBorder="1" applyAlignment="1" applyProtection="1">
      <alignment horizontal="right"/>
      <protection hidden="1"/>
    </xf>
    <xf numFmtId="2" fontId="0" fillId="6" borderId="31" xfId="0" applyNumberFormat="1" applyFill="1" applyBorder="1" applyAlignment="1" applyProtection="1">
      <alignment horizontal="right"/>
      <protection hidden="1"/>
    </xf>
    <xf numFmtId="0" fontId="0" fillId="6" borderId="0" xfId="0" quotePrefix="1" applyFill="1" applyProtection="1">
      <protection hidden="1"/>
    </xf>
    <xf numFmtId="0" fontId="0" fillId="6" borderId="0" xfId="0" applyFill="1" applyBorder="1" applyProtection="1">
      <protection hidden="1"/>
    </xf>
    <xf numFmtId="0" fontId="0" fillId="6" borderId="33" xfId="0" applyFill="1" applyBorder="1" applyProtection="1">
      <protection hidden="1"/>
    </xf>
    <xf numFmtId="0" fontId="1" fillId="6" borderId="5" xfId="0" applyFont="1" applyFill="1" applyBorder="1" applyAlignment="1" applyProtection="1">
      <protection hidden="1"/>
    </xf>
    <xf numFmtId="0" fontId="1" fillId="6" borderId="7" xfId="0" applyFont="1" applyFill="1" applyBorder="1" applyAlignment="1" applyProtection="1">
      <protection hidden="1"/>
    </xf>
    <xf numFmtId="0" fontId="0" fillId="6" borderId="1" xfId="0" applyFill="1" applyBorder="1" applyProtection="1">
      <protection hidden="1"/>
    </xf>
    <xf numFmtId="0" fontId="3" fillId="6" borderId="0" xfId="0" applyFont="1" applyFill="1" applyAlignment="1" applyProtection="1">
      <protection hidden="1"/>
    </xf>
    <xf numFmtId="0" fontId="1" fillId="6" borderId="1" xfId="0" applyFont="1" applyFill="1" applyBorder="1" applyAlignment="1" applyProtection="1">
      <alignment horizontal="left"/>
      <protection hidden="1"/>
    </xf>
    <xf numFmtId="0" fontId="0" fillId="6" borderId="2" xfId="0" applyFill="1" applyBorder="1" applyAlignment="1" applyProtection="1">
      <alignment horizontal="left"/>
      <protection hidden="1"/>
    </xf>
    <xf numFmtId="0" fontId="3" fillId="6" borderId="0" xfId="0" applyFont="1" applyFill="1" applyAlignment="1" applyProtection="1">
      <alignment horizontal="center"/>
      <protection hidden="1"/>
    </xf>
    <xf numFmtId="0" fontId="1" fillId="5" borderId="5" xfId="0" applyFont="1" applyFill="1" applyBorder="1" applyAlignment="1" applyProtection="1">
      <alignment horizontal="center"/>
      <protection hidden="1"/>
    </xf>
    <xf numFmtId="0" fontId="1" fillId="5" borderId="6" xfId="0" applyFont="1" applyFill="1" applyBorder="1" applyAlignment="1" applyProtection="1">
      <alignment horizontal="center"/>
      <protection hidden="1"/>
    </xf>
    <xf numFmtId="0" fontId="1" fillId="5" borderId="8" xfId="0" applyFont="1" applyFill="1" applyBorder="1" applyAlignment="1" applyProtection="1">
      <alignment horizontal="center"/>
      <protection hidden="1"/>
    </xf>
    <xf numFmtId="0" fontId="0" fillId="5" borderId="5" xfId="0" applyFill="1" applyBorder="1" applyAlignment="1" applyProtection="1">
      <alignment horizontal="center"/>
      <protection hidden="1"/>
    </xf>
    <xf numFmtId="0" fontId="0" fillId="5" borderId="6" xfId="0" applyFill="1" applyBorder="1" applyAlignment="1" applyProtection="1">
      <alignment horizontal="center"/>
      <protection hidden="1"/>
    </xf>
    <xf numFmtId="0" fontId="0" fillId="5" borderId="8" xfId="0" applyFill="1" applyBorder="1" applyAlignment="1" applyProtection="1">
      <alignment horizontal="center"/>
      <protection hidden="1"/>
    </xf>
    <xf numFmtId="0" fontId="2" fillId="2" borderId="0" xfId="0" applyFont="1" applyFill="1" applyAlignment="1">
      <alignment horizontal="center"/>
    </xf>
    <xf numFmtId="0" fontId="6" fillId="3" borderId="0" xfId="0" applyFont="1" applyFill="1" applyAlignment="1">
      <alignment horizontal="center" vertical="center"/>
    </xf>
  </cellXfs>
  <cellStyles count="1">
    <cellStyle name="Standaard" xfId="0" builtinId="0"/>
  </cellStyles>
  <dxfs count="8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911088</xdr:colOff>
      <xdr:row>20</xdr:row>
      <xdr:rowOff>74542</xdr:rowOff>
    </xdr:from>
    <xdr:to>
      <xdr:col>8</xdr:col>
      <xdr:colOff>1643287</xdr:colOff>
      <xdr:row>30</xdr:row>
      <xdr:rowOff>82951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A248E3AB-D45B-4886-A579-BDA7B2C4AE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51327" y="3428999"/>
          <a:ext cx="2206503" cy="16814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1FB81-9ADA-48E7-9A70-1700F4ACD548}">
  <sheetPr codeName="Blad1"/>
  <dimension ref="A1:I56"/>
  <sheetViews>
    <sheetView tabSelected="1" zoomScale="130" zoomScaleNormal="130" workbookViewId="0">
      <selection activeCell="B14" sqref="B14"/>
    </sheetView>
  </sheetViews>
  <sheetFormatPr defaultColWidth="9.140625" defaultRowHeight="12.75" x14ac:dyDescent="0.2"/>
  <cols>
    <col min="1" max="1" width="55.7109375" style="66" bestFit="1" customWidth="1"/>
    <col min="2" max="2" width="47.7109375" style="66" customWidth="1"/>
    <col min="3" max="3" width="46.7109375" style="66" customWidth="1"/>
    <col min="4" max="4" width="48.85546875" style="66" customWidth="1"/>
    <col min="5" max="16384" width="9.140625" style="66"/>
  </cols>
  <sheetData>
    <row r="1" spans="1:9" ht="15.75" x14ac:dyDescent="0.25">
      <c r="A1" s="82" t="s">
        <v>39</v>
      </c>
      <c r="B1" s="82"/>
      <c r="C1" s="82"/>
      <c r="D1" s="82"/>
      <c r="E1" s="79"/>
      <c r="F1" s="79"/>
      <c r="G1" s="79"/>
      <c r="H1" s="79"/>
      <c r="I1" s="79"/>
    </row>
    <row r="2" spans="1:9" x14ac:dyDescent="0.2">
      <c r="A2" s="80" t="s">
        <v>661</v>
      </c>
      <c r="B2" s="81"/>
      <c r="C2" s="74"/>
    </row>
    <row r="3" spans="1:9" x14ac:dyDescent="0.2">
      <c r="A3" s="78" t="s">
        <v>662</v>
      </c>
      <c r="B3" s="30"/>
    </row>
    <row r="4" spans="1:9" hidden="1" x14ac:dyDescent="0.2">
      <c r="A4" s="78" t="s">
        <v>663</v>
      </c>
      <c r="B4" s="61" t="e">
        <f>VLOOKUP(B3,Opzoektabel!L3:M584,2,FALSE)</f>
        <v>#N/A</v>
      </c>
    </row>
    <row r="5" spans="1:9" x14ac:dyDescent="0.2">
      <c r="A5" s="78" t="s">
        <v>3</v>
      </c>
      <c r="B5" s="30"/>
    </row>
    <row r="6" spans="1:9" x14ac:dyDescent="0.2">
      <c r="A6" s="78" t="s">
        <v>1</v>
      </c>
      <c r="B6" s="31"/>
    </row>
    <row r="7" spans="1:9" x14ac:dyDescent="0.2">
      <c r="A7" s="78" t="s">
        <v>62</v>
      </c>
      <c r="B7" s="31"/>
    </row>
    <row r="8" spans="1:9" x14ac:dyDescent="0.2">
      <c r="A8" s="78" t="s">
        <v>47</v>
      </c>
      <c r="B8" s="31"/>
    </row>
    <row r="9" spans="1:9" x14ac:dyDescent="0.2">
      <c r="A9" s="78" t="s">
        <v>714</v>
      </c>
      <c r="B9" s="31"/>
    </row>
    <row r="10" spans="1:9" x14ac:dyDescent="0.2">
      <c r="A10" s="78" t="s">
        <v>45</v>
      </c>
      <c r="B10" s="31"/>
    </row>
    <row r="11" spans="1:9" x14ac:dyDescent="0.2">
      <c r="A11" s="78" t="s">
        <v>46</v>
      </c>
      <c r="B11" s="31"/>
    </row>
    <row r="12" spans="1:9" hidden="1" x14ac:dyDescent="0.2">
      <c r="A12" s="78" t="s">
        <v>660</v>
      </c>
      <c r="B12" s="61">
        <f>SUM(B10:B11)</f>
        <v>0</v>
      </c>
    </row>
    <row r="13" spans="1:9" x14ac:dyDescent="0.2">
      <c r="A13" s="78" t="s">
        <v>42</v>
      </c>
      <c r="B13" s="31"/>
    </row>
    <row r="14" spans="1:9" x14ac:dyDescent="0.2">
      <c r="A14" s="78" t="s">
        <v>711</v>
      </c>
      <c r="B14" s="31">
        <v>0</v>
      </c>
    </row>
    <row r="15" spans="1:9" x14ac:dyDescent="0.2">
      <c r="A15" s="78" t="s">
        <v>712</v>
      </c>
      <c r="B15" s="31"/>
    </row>
    <row r="19" spans="1:7" x14ac:dyDescent="0.2">
      <c r="A19" s="74"/>
    </row>
    <row r="20" spans="1:7" ht="13.5" thickBot="1" x14ac:dyDescent="0.25">
      <c r="A20" s="74"/>
      <c r="B20" s="75"/>
    </row>
    <row r="21" spans="1:7" ht="13.5" thickBot="1" x14ac:dyDescent="0.25">
      <c r="A21" s="76" t="s">
        <v>0</v>
      </c>
      <c r="B21" s="77" t="s">
        <v>30</v>
      </c>
      <c r="C21" s="77" t="s">
        <v>33</v>
      </c>
      <c r="D21" s="77" t="s">
        <v>50</v>
      </c>
      <c r="G21" s="73"/>
    </row>
    <row r="22" spans="1:7" hidden="1" x14ac:dyDescent="0.2">
      <c r="A22" s="10" t="s">
        <v>51</v>
      </c>
      <c r="B22" s="11" t="e">
        <f>VLOOKUP(B5,Opzoektabel!H2:I5, 2,0)</f>
        <v>#N/A</v>
      </c>
      <c r="C22" s="12" t="e">
        <f>VLOOKUP(B5,Opzoektabel!H8:I11, 2,0)</f>
        <v>#N/A</v>
      </c>
      <c r="D22" s="12" t="e">
        <f>VLOOKUP(B5,Opzoektabel!H14:I17, 2,0)</f>
        <v>#N/A</v>
      </c>
      <c r="G22" s="73"/>
    </row>
    <row r="23" spans="1:7" hidden="1" x14ac:dyDescent="0.2">
      <c r="A23" s="13" t="s">
        <v>31</v>
      </c>
      <c r="B23" s="14">
        <f>288/1.5</f>
        <v>192</v>
      </c>
      <c r="C23" s="25">
        <f>560/1.29</f>
        <v>434.10852713178292</v>
      </c>
      <c r="D23" s="25">
        <f>560/1.29</f>
        <v>434.10852713178292</v>
      </c>
      <c r="G23" s="73"/>
    </row>
    <row r="24" spans="1:7" hidden="1" x14ac:dyDescent="0.2">
      <c r="A24" s="13" t="s">
        <v>32</v>
      </c>
      <c r="B24" s="14">
        <v>28.27</v>
      </c>
      <c r="C24" s="15">
        <v>31.17</v>
      </c>
      <c r="D24" s="15">
        <v>67.930000000000007</v>
      </c>
    </row>
    <row r="25" spans="1:7" ht="13.5" hidden="1" thickBot="1" x14ac:dyDescent="0.25">
      <c r="A25" s="16" t="s">
        <v>15</v>
      </c>
      <c r="B25" s="17">
        <v>21.21</v>
      </c>
      <c r="C25" s="32">
        <v>24.55</v>
      </c>
      <c r="D25" s="32">
        <v>78.97</v>
      </c>
    </row>
    <row r="26" spans="1:7" ht="13.5" hidden="1" thickBot="1" x14ac:dyDescent="0.25">
      <c r="A26" s="83" t="s">
        <v>23</v>
      </c>
      <c r="B26" s="84"/>
      <c r="C26" s="84"/>
      <c r="D26" s="85"/>
    </row>
    <row r="27" spans="1:7" hidden="1" x14ac:dyDescent="0.2">
      <c r="A27" s="18" t="s">
        <v>16</v>
      </c>
      <c r="B27" s="19">
        <f>(B13*10*1.35)*((B11+B10)/1000)</f>
        <v>0</v>
      </c>
      <c r="C27" s="19">
        <f>(B13*10*1.35)*((B11+B10)/1000)</f>
        <v>0</v>
      </c>
      <c r="D27" s="19">
        <f>(B13*10*1.35)*((B11+B10)/1000)</f>
        <v>0</v>
      </c>
    </row>
    <row r="28" spans="1:7" hidden="1" x14ac:dyDescent="0.2">
      <c r="A28" s="20" t="s">
        <v>18</v>
      </c>
      <c r="B28" s="21">
        <f>(B27*1000)/B25</f>
        <v>0</v>
      </c>
      <c r="C28" s="21">
        <f>(B27*1000)/C25</f>
        <v>0</v>
      </c>
      <c r="D28" s="21">
        <f>(C27*1000)/D25</f>
        <v>0</v>
      </c>
    </row>
    <row r="29" spans="1:7" hidden="1" x14ac:dyDescent="0.2">
      <c r="A29" s="20" t="s">
        <v>17</v>
      </c>
      <c r="B29" s="21" t="e">
        <f>(B31)/(B24)</f>
        <v>#N/A</v>
      </c>
      <c r="C29" s="21" t="e">
        <f>(C31)/(C24)</f>
        <v>#N/A</v>
      </c>
      <c r="D29" s="21" t="e">
        <f>(D31)/(D24)</f>
        <v>#N/A</v>
      </c>
    </row>
    <row r="30" spans="1:7" hidden="1" x14ac:dyDescent="0.2">
      <c r="A30" s="20" t="s">
        <v>19</v>
      </c>
      <c r="B30" s="22" t="e">
        <f>INDEX(Opzoektabel!A2:F6,MATCH(B4,Opzoektabel!A2:A6,0),MATCH(B6,Opzoektabel!A2:F2,0))</f>
        <v>#N/A</v>
      </c>
      <c r="C30" s="22" t="e">
        <f>INDEX(Opzoektabel!A2:F6,MATCH(B4,Opzoektabel!A2:A6,0),MATCH(B6,Opzoektabel!A2:F2,0))</f>
        <v>#N/A</v>
      </c>
      <c r="D30" s="22" t="e">
        <f>INDEX(Opzoektabel!A2:F6,MATCH(B4,Opzoektabel!A2:A6,0),MATCH(B6,Opzoektabel!A2:F2,0))</f>
        <v>#N/A</v>
      </c>
    </row>
    <row r="31" spans="1:7" hidden="1" x14ac:dyDescent="0.2">
      <c r="A31" s="20" t="s">
        <v>25</v>
      </c>
      <c r="B31" s="22" t="e">
        <f>IF(B14=0,B30,B14*1.5)</f>
        <v>#N/A</v>
      </c>
      <c r="C31" s="22" t="e">
        <f>IF(B14=0,C30,B14*1.5)</f>
        <v>#N/A</v>
      </c>
      <c r="D31" s="22" t="e">
        <f>IF(B14=0,D30,B14*1.5)</f>
        <v>#N/A</v>
      </c>
    </row>
    <row r="32" spans="1:7" hidden="1" x14ac:dyDescent="0.2">
      <c r="A32" s="20" t="s">
        <v>20</v>
      </c>
      <c r="B32" s="21">
        <f>(B13*10*1.35)/B24</f>
        <v>0</v>
      </c>
      <c r="C32" s="21">
        <f>(B13*10*1.35)/C24</f>
        <v>0</v>
      </c>
      <c r="D32" s="21">
        <f>(B13*10*1.35)/D24</f>
        <v>0</v>
      </c>
    </row>
    <row r="33" spans="1:4" ht="13.5" hidden="1" thickBot="1" x14ac:dyDescent="0.25">
      <c r="A33" s="23" t="s">
        <v>41</v>
      </c>
      <c r="B33" s="24" t="e">
        <f>MAX(B28+B29,B32)</f>
        <v>#N/A</v>
      </c>
      <c r="C33" s="24" t="e">
        <f>MAX(C28+C29,C32)</f>
        <v>#N/A</v>
      </c>
      <c r="D33" s="24" t="e">
        <f>MAX(D28+D29,D32)</f>
        <v>#N/A</v>
      </c>
    </row>
    <row r="34" spans="1:4" ht="13.5" hidden="1" thickBot="1" x14ac:dyDescent="0.25">
      <c r="A34" s="83" t="s">
        <v>24</v>
      </c>
      <c r="B34" s="84"/>
      <c r="C34" s="84"/>
      <c r="D34" s="85"/>
    </row>
    <row r="35" spans="1:4" hidden="1" x14ac:dyDescent="0.2">
      <c r="A35" s="18" t="s">
        <v>17</v>
      </c>
      <c r="B35" s="19" t="e">
        <f>B29*SIN(RADIANS(30))</f>
        <v>#N/A</v>
      </c>
      <c r="C35" s="19" t="e">
        <f>C29*SIN(RADIANS(30))</f>
        <v>#N/A</v>
      </c>
      <c r="D35" s="19" t="e">
        <f>D29*SIN(RADIANS(30))</f>
        <v>#N/A</v>
      </c>
    </row>
    <row r="36" spans="1:4" hidden="1" x14ac:dyDescent="0.2">
      <c r="A36" s="20" t="s">
        <v>20</v>
      </c>
      <c r="B36" s="21">
        <f>B32*COS(RADIANS(30))</f>
        <v>0</v>
      </c>
      <c r="C36" s="21">
        <f>C32*COS(RADIANS(30))</f>
        <v>0</v>
      </c>
      <c r="D36" s="21">
        <f>D32*COS(RADIANS(30))</f>
        <v>0</v>
      </c>
    </row>
    <row r="37" spans="1:4" hidden="1" x14ac:dyDescent="0.2">
      <c r="A37" s="20" t="s">
        <v>18</v>
      </c>
      <c r="B37" s="21">
        <f>B28</f>
        <v>0</v>
      </c>
      <c r="C37" s="21">
        <f>C28</f>
        <v>0</v>
      </c>
      <c r="D37" s="21">
        <f>D28</f>
        <v>0</v>
      </c>
    </row>
    <row r="38" spans="1:4" ht="13.5" hidden="1" thickBot="1" x14ac:dyDescent="0.25">
      <c r="A38" s="23" t="s">
        <v>38</v>
      </c>
      <c r="B38" s="24" t="e">
        <f>MAX(B35+B37,B36)</f>
        <v>#N/A</v>
      </c>
      <c r="C38" s="24" t="e">
        <f>MAX(C35+C37,C37)</f>
        <v>#N/A</v>
      </c>
      <c r="D38" s="24" t="e">
        <f>MAX(D35+D37,D37)</f>
        <v>#N/A</v>
      </c>
    </row>
    <row r="39" spans="1:4" ht="13.5" hidden="1" thickBot="1" x14ac:dyDescent="0.25">
      <c r="A39" s="83" t="s">
        <v>21</v>
      </c>
      <c r="B39" s="84"/>
      <c r="C39" s="84"/>
      <c r="D39" s="85"/>
    </row>
    <row r="40" spans="1:4" hidden="1" x14ac:dyDescent="0.2">
      <c r="A40" s="18" t="s">
        <v>22</v>
      </c>
      <c r="B40" s="33" t="e">
        <f>(1/(B8/1000))*(B23/B33)</f>
        <v>#DIV/0!</v>
      </c>
      <c r="C40" s="34" t="e">
        <f>(1/(B8/1000))*(C23/C33)</f>
        <v>#DIV/0!</v>
      </c>
      <c r="D40" s="34" t="e">
        <f>(1/(B8/1000))*(D23/D33)</f>
        <v>#DIV/0!</v>
      </c>
    </row>
    <row r="41" spans="1:4" hidden="1" x14ac:dyDescent="0.2">
      <c r="A41" s="20" t="s">
        <v>43</v>
      </c>
      <c r="B41" s="28" t="e">
        <f>(1/(B8/1000))*(B22/B31)</f>
        <v>#DIV/0!</v>
      </c>
      <c r="C41" s="25" t="e">
        <f>(1/(B8/1000))*(C22/C31)</f>
        <v>#DIV/0!</v>
      </c>
      <c r="D41" s="25" t="e">
        <f>(1/(B8/1000))*(D22/D31)</f>
        <v>#DIV/0!</v>
      </c>
    </row>
    <row r="42" spans="1:4" hidden="1" x14ac:dyDescent="0.2">
      <c r="A42" s="20" t="s">
        <v>6</v>
      </c>
      <c r="B42" s="28" t="e">
        <f>MIN(B40:B41)</f>
        <v>#DIV/0!</v>
      </c>
      <c r="C42" s="25" t="e">
        <f>MIN(C40:C41)</f>
        <v>#DIV/0!</v>
      </c>
      <c r="D42" s="25" t="e">
        <f>MIN(D40:D41)</f>
        <v>#DIV/0!</v>
      </c>
    </row>
    <row r="43" spans="1:4" hidden="1" x14ac:dyDescent="0.2">
      <c r="A43" s="20" t="s">
        <v>26</v>
      </c>
      <c r="B43" s="28" t="e">
        <f>(1/(B8/1000))*(B23/B33)</f>
        <v>#DIV/0!</v>
      </c>
      <c r="C43" s="25" t="e">
        <f>(1/(B8/1000))*(C23/C33)</f>
        <v>#DIV/0!</v>
      </c>
      <c r="D43" s="25" t="e">
        <f>(1/(B8/1000))*(D23/D33)</f>
        <v>#DIV/0!</v>
      </c>
    </row>
    <row r="44" spans="1:4" hidden="1" x14ac:dyDescent="0.2">
      <c r="A44" s="20" t="s">
        <v>44</v>
      </c>
      <c r="B44" s="28" t="e">
        <f>(1/(B8/1000))*(B22/B31)</f>
        <v>#DIV/0!</v>
      </c>
      <c r="C44" s="25" t="e">
        <f>(1/(B8/1000))*(C22/C31)</f>
        <v>#DIV/0!</v>
      </c>
      <c r="D44" s="25" t="e">
        <f>(1/(B8/1000))*(D22/D31)</f>
        <v>#DIV/0!</v>
      </c>
    </row>
    <row r="45" spans="1:4" ht="13.5" hidden="1" thickBot="1" x14ac:dyDescent="0.25">
      <c r="A45" s="26" t="s">
        <v>27</v>
      </c>
      <c r="B45" s="29" t="e">
        <f>MIN(B40:B41)</f>
        <v>#DIV/0!</v>
      </c>
      <c r="C45" s="27" t="e">
        <f>MIN(C40:C41)</f>
        <v>#DIV/0!</v>
      </c>
      <c r="D45" s="27" t="e">
        <f>MIN(D40:D41)</f>
        <v>#DIV/0!</v>
      </c>
    </row>
    <row r="46" spans="1:4" ht="13.5" hidden="1" thickBot="1" x14ac:dyDescent="0.25">
      <c r="A46" s="86" t="s">
        <v>28</v>
      </c>
      <c r="B46" s="87"/>
      <c r="C46" s="87"/>
      <c r="D46" s="88"/>
    </row>
    <row r="47" spans="1:4" ht="13.5" thickBot="1" x14ac:dyDescent="0.25">
      <c r="A47" s="70" t="s">
        <v>29</v>
      </c>
      <c r="B47" s="71" t="e">
        <f>IF(B48&gt;325,"#N/B",IF(B42&gt;0.6,0.6,B42))</f>
        <v>#DIV/0!</v>
      </c>
      <c r="C47" s="72" t="e">
        <f>IF(C48&gt;290,"#N/B",IF(C42&gt;0.6,0.6,C42))</f>
        <v>#DIV/0!</v>
      </c>
      <c r="D47" s="72" t="e">
        <f>IF(D48&gt;360,"#N/B",IF(D42&gt;0.6,0.6,D42))</f>
        <v>#DIV/0!</v>
      </c>
    </row>
    <row r="48" spans="1:4" hidden="1" x14ac:dyDescent="0.2">
      <c r="A48" s="20" t="s">
        <v>56</v>
      </c>
      <c r="B48" s="56">
        <f>40+B10+B11</f>
        <v>40</v>
      </c>
      <c r="C48" s="56">
        <f>70+B10+B11</f>
        <v>70</v>
      </c>
      <c r="D48" s="59">
        <f>70+B10+B11</f>
        <v>70</v>
      </c>
    </row>
    <row r="49" spans="1:4" ht="13.5" hidden="1" thickBot="1" x14ac:dyDescent="0.25">
      <c r="A49" s="26" t="s">
        <v>57</v>
      </c>
      <c r="B49" s="57">
        <f>Opzoektabel!C97</f>
        <v>0</v>
      </c>
      <c r="C49" s="57">
        <f>Opzoektabel!C30</f>
        <v>0</v>
      </c>
      <c r="D49" s="60">
        <f>Opzoektabel!C68</f>
        <v>0</v>
      </c>
    </row>
    <row r="50" spans="1:4" ht="30" customHeight="1" thickBot="1" x14ac:dyDescent="0.25">
      <c r="A50" s="68" t="s">
        <v>716</v>
      </c>
      <c r="B50" s="69" t="str">
        <f>IF(B15="Verzinkt",IF(B48&gt;325,"Som van isolatie en balkdikte is te groot (max 280 mm). Deze bedraagt momenteel "&amp;TEXT(B12,"standaard")&amp;" mm",VLOOKUP(B49,Opzoektabel!D87:E95,2,FALSE)),IF(B15="Roestvrij staal","Roestvrij staal niet beschikbaar","Kies verzinkt of roestvrij staal"))</f>
        <v>Kies verzinkt of roestvrij staal</v>
      </c>
      <c r="C50" s="69" t="str">
        <f>IF(B9="Hard",IF(C48&gt;290,"Som van isolatie en balkdikte is te groot (max 220 mm). Deze bedraagt momenteel "&amp;TEXT(B12,"standaard")&amp;" mm",IF(B15="Verzinkt",VLOOKUP(C49,Opzoektabel!D21:E29,2,FALSE),IF(B15="Roestvrij staal",VLOOKUP(C49,Opzoektabel!D34:E42,2,FALSE),"Kies verzinkt of roestvrij staal"))),IF(B9="Zacht","SXRL niet combineerbaar met zachte isolatie",IF(C48&gt;290,"Som van isolatie en balkdikte is te groot (max 220 mm). Deze bedraagt momenteel "&amp;TEXT(B12,"standaard")&amp;" mm",IF(B15="","Kies verzinkt of roestvrij staal","Kies isolatietype"))))</f>
        <v>Kies verzinkt of roestvrij staal</v>
      </c>
      <c r="D50" s="69" t="str">
        <f>IF(B9="Hard",IF(D48&gt;360,"Som van isolatie en balkdikte is te groot (max 290 mm). Deze bedraagt momenteel "&amp;TEXT(B12,"standaard")&amp;" mm",IF(B15="Verzinkt",VLOOKUP(D49,Opzoektabel!D57:E67,2,FALSE),IF(B15="Roestvrij staal",VLOOKUP(D49,Opzoektabel!D72:E82,2,FALSE),"Kies verzinkt of roestvrij staal"))),IF(B9="Zacht","SXRL niet combineerbaar met zachte isolatie",IF(D48&gt;360,"Som van isolatie en balkdikte is te groot (max 290 mm). Deze bedraagt momenteel "&amp;TEXT(B12,"standaard")&amp;" mm",IF(B15="","Kies verzinkt of roestvrij staal","Kies isolatietype"))))</f>
        <v>Kies verzinkt of roestvrij staal</v>
      </c>
    </row>
    <row r="51" spans="1:4" ht="13.5" thickBot="1" x14ac:dyDescent="0.25">
      <c r="A51" s="64" t="s">
        <v>67</v>
      </c>
      <c r="B51" s="67" t="e">
        <f>VLOOKUP('Gevel berekening'!B50,Opzoektabel!E88:F96,2,FALSE)</f>
        <v>#N/A</v>
      </c>
      <c r="C51" s="67" t="e">
        <f>IF(B15="Verzinkt",VLOOKUP('Gevel berekening'!C50,Opzoektabel!E21:F29,2,FALSE),VLOOKUP('Gevel berekening'!C50,Opzoektabel!E34:F42,2,FALSE))</f>
        <v>#N/A</v>
      </c>
      <c r="D51" s="67" t="e">
        <f>IF(B15="Verzinkt",VLOOKUP('Gevel berekening'!D50,Opzoektabel!E57:F67,2,FALSE),VLOOKUP('Gevel berekening'!D50,Opzoektabel!E72:F82,2,FALSE))</f>
        <v>#N/A</v>
      </c>
    </row>
    <row r="52" spans="1:4" hidden="1" x14ac:dyDescent="0.2">
      <c r="A52" s="18" t="s">
        <v>63</v>
      </c>
      <c r="B52" s="58" t="e">
        <f>($B$7/($B$8/1000))/B47</f>
        <v>#DIV/0!</v>
      </c>
      <c r="C52" s="58" t="e">
        <f>($B$7/($B$8/1000))/C47</f>
        <v>#DIV/0!</v>
      </c>
      <c r="D52" s="58" t="e">
        <f>($B$7/($B$8/1000))/D47</f>
        <v>#DIV/0!</v>
      </c>
    </row>
    <row r="53" spans="1:4" ht="13.5" hidden="1" thickBot="1" x14ac:dyDescent="0.25">
      <c r="A53" s="18" t="s">
        <v>64</v>
      </c>
      <c r="B53" s="58" t="e">
        <f>MROUND(B52,100)</f>
        <v>#DIV/0!</v>
      </c>
      <c r="C53" s="58" t="e">
        <f>MROUND(C52,50)</f>
        <v>#DIV/0!</v>
      </c>
      <c r="D53" s="58" t="e">
        <f>MROUND(D52,50)</f>
        <v>#DIV/0!</v>
      </c>
    </row>
    <row r="54" spans="1:4" ht="13.5" thickBot="1" x14ac:dyDescent="0.25">
      <c r="A54" s="64" t="s">
        <v>66</v>
      </c>
      <c r="B54" s="65" t="e">
        <f>IF(B48&gt;325,"#N/B",IF(B53&lt;B52,B53+100,B53))</f>
        <v>#DIV/0!</v>
      </c>
      <c r="C54" s="65" t="e">
        <f>IF(C48&gt;290,"#N/B",IF(C53&lt;C52,C53+50,C53))</f>
        <v>#DIV/0!</v>
      </c>
      <c r="D54" s="65" t="e">
        <f>IF(D48&gt;360,"#N/B",IF(D53&lt;D52,D53+50,D53))</f>
        <v>#DIV/0!</v>
      </c>
    </row>
    <row r="55" spans="1:4" ht="31.5" customHeight="1" thickBot="1" x14ac:dyDescent="0.25">
      <c r="A55" s="64" t="s">
        <v>65</v>
      </c>
      <c r="B55" s="67" t="e">
        <f>B51/100*B54</f>
        <v>#N/A</v>
      </c>
      <c r="C55" s="67" t="e">
        <f>C51/100*C54</f>
        <v>#N/A</v>
      </c>
      <c r="D55" s="67" t="e">
        <f>D51/100*D54</f>
        <v>#N/A</v>
      </c>
    </row>
    <row r="56" spans="1:4" ht="11.25" customHeight="1" x14ac:dyDescent="0.2"/>
  </sheetData>
  <sheetProtection algorithmName="SHA-512" hashValue="ft+yVIiPIk4RF+mpScqTRQ+oCu2jFw8RPQ+K0EGgYtHcciXIODe7zN3WOBiRMIDm5bBU9JYnbOPgLT+94CAE3w==" saltValue="gdlSABIH4nauS09LCHf9Tw==" spinCount="100000" sheet="1" selectLockedCells="1"/>
  <mergeCells count="5">
    <mergeCell ref="A1:D1"/>
    <mergeCell ref="A26:D26"/>
    <mergeCell ref="A34:D34"/>
    <mergeCell ref="A39:D39"/>
    <mergeCell ref="A46:D46"/>
  </mergeCells>
  <phoneticPr fontId="5" type="noConversion"/>
  <conditionalFormatting sqref="B55:D55">
    <cfRule type="top10" dxfId="7" priority="8" bottom="1" rank="1"/>
  </conditionalFormatting>
  <conditionalFormatting sqref="B21">
    <cfRule type="expression" dxfId="6" priority="7">
      <formula>B55=MIN($B$55:$D$55)</formula>
    </cfRule>
  </conditionalFormatting>
  <conditionalFormatting sqref="B47 B50">
    <cfRule type="expression" dxfId="5" priority="6">
      <formula>$B$55=MIN($B$55:$D$55)</formula>
    </cfRule>
  </conditionalFormatting>
  <conditionalFormatting sqref="B51">
    <cfRule type="expression" dxfId="4" priority="4">
      <formula>B55=MIN($B$55:$D$55)</formula>
    </cfRule>
  </conditionalFormatting>
  <conditionalFormatting sqref="B54">
    <cfRule type="expression" dxfId="3" priority="3">
      <formula>B55=MIN($B$55:$D$55)</formula>
    </cfRule>
  </conditionalFormatting>
  <conditionalFormatting sqref="C21 C47 C50 C51 C54">
    <cfRule type="expression" dxfId="2" priority="2">
      <formula>$C$55=MIN($B$55:$D$55)</formula>
    </cfRule>
  </conditionalFormatting>
  <conditionalFormatting sqref="D21 D47 D50 D51 D54">
    <cfRule type="expression" dxfId="1" priority="1">
      <formula>$D$55=MIN($B$55:$D$55)</formula>
    </cfRule>
  </conditionalFormatting>
  <conditionalFormatting sqref="B50">
    <cfRule type="expression" dxfId="0" priority="9">
      <formula>B55=MIN($B$55:$D$55)</formula>
    </cfRule>
  </conditionalFormatting>
  <pageMargins left="0.7" right="0.7" top="0.75" bottom="0.75" header="0.3" footer="0.3"/>
  <pageSetup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93CE870B-1620-4108-A392-8CBE7B10F539}">
          <x14:formula1>
            <xm:f>Opzoektabel!$B$2:$F$2</xm:f>
          </x14:formula1>
          <xm:sqref>B6</xm:sqref>
        </x14:dataValidation>
        <x14:dataValidation type="list" allowBlank="1" showInputMessage="1" showErrorMessage="1" xr:uid="{91068516-0C5A-410E-A975-38210EE84945}">
          <x14:formula1>
            <xm:f>Opzoektabel!$L$3:$L$584</xm:f>
          </x14:formula1>
          <xm:sqref>B3</xm:sqref>
        </x14:dataValidation>
        <x14:dataValidation type="list" allowBlank="1" showInputMessage="1" showErrorMessage="1" xr:uid="{F72DB5F2-6FCA-405C-9B34-DAF21191DC15}">
          <x14:formula1>
            <xm:f>Opzoektabel!$H$2:$H$5</xm:f>
          </x14:formula1>
          <xm:sqref>B5</xm:sqref>
        </x14:dataValidation>
        <x14:dataValidation type="list" allowBlank="1" showInputMessage="1" showErrorMessage="1" xr:uid="{AF598806-ABD5-4F7E-A032-04CBAE48FEE1}">
          <x14:formula1>
            <xm:f>Opzoektabel!$A$10:$A$11</xm:f>
          </x14:formula1>
          <xm:sqref>B15</xm:sqref>
        </x14:dataValidation>
        <x14:dataValidation type="list" allowBlank="1" showInputMessage="1" showErrorMessage="1" xr:uid="{FCC47AA2-6341-4A7F-99CE-39C689B29404}">
          <x14:formula1>
            <xm:f>Opzoektabel!$A$15:$A$16</xm:f>
          </x14:formula1>
          <xm:sqref>B9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467CF-A2BA-4F2D-8B74-69046B93BA4E}">
  <sheetPr codeName="Blad2"/>
  <dimension ref="A1:Q584"/>
  <sheetViews>
    <sheetView topLeftCell="E307" zoomScale="115" zoomScaleNormal="115" workbookViewId="0">
      <selection activeCell="P334" sqref="P334"/>
    </sheetView>
  </sheetViews>
  <sheetFormatPr defaultRowHeight="12.75" x14ac:dyDescent="0.2"/>
  <cols>
    <col min="1" max="1" width="38.7109375" bestFit="1" customWidth="1"/>
    <col min="2" max="2" width="27.5703125" customWidth="1"/>
    <col min="3" max="3" width="35.5703125" bestFit="1" customWidth="1"/>
    <col min="4" max="4" width="30.140625" customWidth="1"/>
    <col min="5" max="5" width="30.42578125" customWidth="1"/>
    <col min="6" max="6" width="35.85546875" customWidth="1"/>
    <col min="8" max="8" width="22.140625" customWidth="1"/>
    <col min="9" max="9" width="26.28515625" bestFit="1" customWidth="1"/>
    <col min="12" max="12" width="15.85546875" customWidth="1"/>
    <col min="13" max="13" width="9.140625" style="63"/>
  </cols>
  <sheetData>
    <row r="1" spans="1:17" x14ac:dyDescent="0.2">
      <c r="A1" s="89" t="s">
        <v>2</v>
      </c>
      <c r="B1" s="89"/>
      <c r="C1" s="89"/>
      <c r="D1" s="89"/>
      <c r="E1" s="89"/>
      <c r="F1" s="89"/>
      <c r="G1" s="1"/>
      <c r="H1" s="8" t="s">
        <v>3</v>
      </c>
      <c r="I1" s="9" t="s">
        <v>34</v>
      </c>
      <c r="J1" s="9"/>
      <c r="K1" s="9"/>
      <c r="L1" s="90" t="s">
        <v>378</v>
      </c>
      <c r="M1" s="62"/>
      <c r="N1" s="4"/>
    </row>
    <row r="2" spans="1:17" x14ac:dyDescent="0.2">
      <c r="A2" t="s">
        <v>5</v>
      </c>
      <c r="B2" s="3" t="s">
        <v>40</v>
      </c>
      <c r="C2" s="3" t="s">
        <v>7</v>
      </c>
      <c r="D2" s="3" t="s">
        <v>8</v>
      </c>
      <c r="E2" s="3" t="s">
        <v>9</v>
      </c>
      <c r="F2" s="3" t="s">
        <v>10</v>
      </c>
      <c r="G2" s="1"/>
      <c r="H2" s="3" t="s">
        <v>4</v>
      </c>
      <c r="I2" s="4">
        <v>1100</v>
      </c>
      <c r="J2" s="7"/>
      <c r="K2" s="7"/>
      <c r="L2" s="90"/>
      <c r="M2" s="62"/>
      <c r="N2" s="7"/>
    </row>
    <row r="3" spans="1:17" x14ac:dyDescent="0.2">
      <c r="A3" s="2">
        <v>26</v>
      </c>
      <c r="B3" s="2">
        <f>1765*1.5</f>
        <v>2647.5</v>
      </c>
      <c r="C3" s="2">
        <f>1.5*1638</f>
        <v>2457</v>
      </c>
      <c r="D3" s="2">
        <f>1.5*1391</f>
        <v>2086.5</v>
      </c>
      <c r="E3" s="2">
        <f>1.5*977</f>
        <v>1465.5</v>
      </c>
      <c r="F3" s="2">
        <f>1.5*617</f>
        <v>925.5</v>
      </c>
      <c r="G3" s="1"/>
      <c r="H3" s="3" t="s">
        <v>11</v>
      </c>
      <c r="I3" s="4">
        <v>620</v>
      </c>
      <c r="J3" s="4"/>
      <c r="K3" s="4"/>
      <c r="L3" s="6" t="s">
        <v>78</v>
      </c>
      <c r="M3" s="62">
        <v>25</v>
      </c>
      <c r="N3" s="4"/>
    </row>
    <row r="4" spans="1:17" x14ac:dyDescent="0.2">
      <c r="A4" s="2">
        <v>25</v>
      </c>
      <c r="B4" s="2">
        <f>1632*1.5</f>
        <v>2448</v>
      </c>
      <c r="C4" s="2">
        <f>1.5*1514</f>
        <v>2271</v>
      </c>
      <c r="D4" s="2">
        <f>1.5*1286</f>
        <v>1929</v>
      </c>
      <c r="E4" s="2">
        <f>1.5*904</f>
        <v>1356</v>
      </c>
      <c r="F4" s="2">
        <f>1.5*571</f>
        <v>856.5</v>
      </c>
      <c r="G4" s="1"/>
      <c r="H4" s="3" t="s">
        <v>13</v>
      </c>
      <c r="I4" s="4">
        <v>1250</v>
      </c>
      <c r="J4" s="4"/>
      <c r="K4" s="4"/>
      <c r="L4" s="6" t="s">
        <v>371</v>
      </c>
      <c r="M4" s="62">
        <v>26</v>
      </c>
      <c r="N4" s="4"/>
    </row>
    <row r="5" spans="1:17" x14ac:dyDescent="0.2">
      <c r="A5" s="2">
        <v>24</v>
      </c>
      <c r="B5" s="2">
        <f>1.5*1504</f>
        <v>2256</v>
      </c>
      <c r="C5" s="2">
        <f>1.5*1395</f>
        <v>2092.5</v>
      </c>
      <c r="D5" s="2">
        <f>1.5*1186</f>
        <v>1779</v>
      </c>
      <c r="E5" s="2">
        <f>1.5*833</f>
        <v>1249.5</v>
      </c>
      <c r="F5" s="2">
        <f>1.5*526</f>
        <v>789</v>
      </c>
      <c r="G5" s="1"/>
      <c r="H5" s="3" t="s">
        <v>12</v>
      </c>
      <c r="I5" s="4">
        <v>250</v>
      </c>
      <c r="J5" s="4"/>
      <c r="K5" s="4"/>
      <c r="L5" s="6" t="s">
        <v>399</v>
      </c>
      <c r="M5" s="62">
        <v>23</v>
      </c>
      <c r="N5" s="4"/>
      <c r="Q5" s="4"/>
    </row>
    <row r="6" spans="1:17" x14ac:dyDescent="0.2">
      <c r="A6" s="2">
        <v>23</v>
      </c>
      <c r="B6" s="2">
        <f>1.5*1381</f>
        <v>2071.5</v>
      </c>
      <c r="C6" s="2">
        <f>1.5*1281</f>
        <v>1921.5</v>
      </c>
      <c r="D6" s="2">
        <f>1.5*1089</f>
        <v>1633.5</v>
      </c>
      <c r="E6" s="2">
        <f>1.5*765</f>
        <v>1147.5</v>
      </c>
      <c r="F6" s="2">
        <f>1.5*483</f>
        <v>724.5</v>
      </c>
      <c r="G6" s="1"/>
      <c r="H6" s="6"/>
      <c r="I6" s="6"/>
      <c r="J6" s="4"/>
      <c r="K6" s="4"/>
      <c r="L6" s="6" t="s">
        <v>79</v>
      </c>
      <c r="M6" s="62">
        <v>25</v>
      </c>
      <c r="N6" s="4"/>
    </row>
    <row r="7" spans="1:17" x14ac:dyDescent="0.2">
      <c r="A7" s="4"/>
      <c r="B7" s="4"/>
      <c r="C7" s="4"/>
      <c r="D7" s="4"/>
      <c r="E7" s="4"/>
      <c r="F7" s="4"/>
      <c r="G7" s="1"/>
      <c r="H7" s="8" t="s">
        <v>3</v>
      </c>
      <c r="I7" s="9" t="s">
        <v>48</v>
      </c>
      <c r="J7" s="4"/>
      <c r="K7" s="4"/>
      <c r="L7" s="6" t="s">
        <v>80</v>
      </c>
      <c r="M7" s="62">
        <v>25</v>
      </c>
      <c r="N7" s="4"/>
    </row>
    <row r="8" spans="1:17" x14ac:dyDescent="0.2">
      <c r="A8" s="6"/>
      <c r="B8" s="7"/>
      <c r="C8" s="7"/>
      <c r="D8" s="7"/>
      <c r="E8" s="7"/>
      <c r="F8" s="7"/>
      <c r="G8" s="1"/>
      <c r="H8" s="3" t="s">
        <v>4</v>
      </c>
      <c r="I8" s="4">
        <v>2580</v>
      </c>
      <c r="J8" s="7"/>
      <c r="K8" s="7"/>
      <c r="L8" s="6" t="s">
        <v>400</v>
      </c>
      <c r="M8" s="62">
        <v>25</v>
      </c>
      <c r="N8" s="7"/>
    </row>
    <row r="9" spans="1:17" x14ac:dyDescent="0.2">
      <c r="A9" s="3" t="s">
        <v>666</v>
      </c>
      <c r="B9" s="1"/>
      <c r="C9" s="4"/>
      <c r="D9" s="4"/>
      <c r="E9" s="4"/>
      <c r="F9" s="4"/>
      <c r="G9" s="1"/>
      <c r="H9" s="3" t="s">
        <v>11</v>
      </c>
      <c r="I9" s="4">
        <v>1140</v>
      </c>
      <c r="J9" s="4"/>
      <c r="K9" s="4"/>
      <c r="L9" s="6" t="s">
        <v>82</v>
      </c>
      <c r="M9" s="62">
        <v>25</v>
      </c>
      <c r="N9" s="4"/>
    </row>
    <row r="10" spans="1:17" x14ac:dyDescent="0.2">
      <c r="A10" s="4" t="s">
        <v>667</v>
      </c>
      <c r="B10" s="1">
        <v>1.5</v>
      </c>
      <c r="C10" s="4" t="s">
        <v>14</v>
      </c>
      <c r="D10" s="4"/>
      <c r="E10" s="4"/>
      <c r="F10" s="4"/>
      <c r="G10" s="1"/>
      <c r="H10" s="3" t="s">
        <v>13</v>
      </c>
      <c r="I10" s="4">
        <v>710</v>
      </c>
      <c r="J10" s="4"/>
      <c r="K10" s="4"/>
      <c r="L10" s="6" t="s">
        <v>401</v>
      </c>
      <c r="M10" s="62">
        <v>24</v>
      </c>
      <c r="N10" s="4"/>
    </row>
    <row r="11" spans="1:17" x14ac:dyDescent="0.2">
      <c r="A11" s="4" t="s">
        <v>668</v>
      </c>
      <c r="B11" s="4">
        <v>1.35</v>
      </c>
      <c r="C11" s="4" t="s">
        <v>35</v>
      </c>
      <c r="D11" s="4"/>
      <c r="E11" s="4"/>
      <c r="F11" s="4"/>
      <c r="G11" s="1"/>
      <c r="H11" s="3" t="s">
        <v>12</v>
      </c>
      <c r="I11" s="4">
        <v>210</v>
      </c>
      <c r="J11" s="4"/>
      <c r="K11" s="4"/>
      <c r="L11" s="6" t="s">
        <v>83</v>
      </c>
      <c r="M11" s="62">
        <v>25</v>
      </c>
      <c r="N11" s="4"/>
    </row>
    <row r="12" spans="1:17" x14ac:dyDescent="0.2">
      <c r="A12" s="4"/>
      <c r="B12" s="4">
        <v>1.29</v>
      </c>
      <c r="C12" s="4" t="s">
        <v>36</v>
      </c>
      <c r="D12" s="4"/>
      <c r="E12" s="4"/>
      <c r="F12" s="4"/>
      <c r="G12" s="1"/>
      <c r="J12" s="4"/>
      <c r="K12" s="4"/>
      <c r="L12" s="6" t="s">
        <v>84</v>
      </c>
      <c r="M12" s="62">
        <v>26</v>
      </c>
      <c r="N12" s="4"/>
    </row>
    <row r="13" spans="1:17" x14ac:dyDescent="0.2">
      <c r="A13" s="4"/>
      <c r="B13" s="5">
        <v>1.5</v>
      </c>
      <c r="C13" s="5" t="s">
        <v>37</v>
      </c>
      <c r="D13" s="5"/>
      <c r="E13" s="5"/>
      <c r="F13" s="5"/>
      <c r="G13" s="4"/>
      <c r="H13" s="8" t="s">
        <v>3</v>
      </c>
      <c r="I13" s="9" t="s">
        <v>49</v>
      </c>
      <c r="J13" s="5"/>
      <c r="K13" s="5"/>
      <c r="L13" s="6" t="s">
        <v>402</v>
      </c>
      <c r="M13" s="62">
        <v>24</v>
      </c>
      <c r="N13" s="5"/>
      <c r="O13" s="6"/>
    </row>
    <row r="14" spans="1:17" x14ac:dyDescent="0.2">
      <c r="A14" s="3" t="s">
        <v>714</v>
      </c>
      <c r="B14" s="5"/>
      <c r="C14" s="5"/>
      <c r="D14" s="5"/>
      <c r="E14" s="5"/>
      <c r="F14" s="5"/>
      <c r="G14" s="4"/>
      <c r="H14" s="3" t="s">
        <v>4</v>
      </c>
      <c r="I14" s="4">
        <v>3370</v>
      </c>
      <c r="J14" s="5"/>
      <c r="K14" s="5"/>
      <c r="L14" s="6" t="s">
        <v>403</v>
      </c>
      <c r="M14" s="62">
        <v>23</v>
      </c>
      <c r="N14" s="5"/>
      <c r="O14" s="6"/>
    </row>
    <row r="15" spans="1:17" x14ac:dyDescent="0.2">
      <c r="A15" s="4" t="s">
        <v>717</v>
      </c>
      <c r="B15" s="5"/>
      <c r="C15" s="5"/>
      <c r="D15" s="5"/>
      <c r="E15" s="5"/>
      <c r="F15" s="5"/>
      <c r="G15" s="4"/>
      <c r="H15" s="3" t="s">
        <v>11</v>
      </c>
      <c r="I15" s="4">
        <v>860</v>
      </c>
      <c r="J15" s="5"/>
      <c r="K15" s="5"/>
      <c r="L15" s="6" t="s">
        <v>404</v>
      </c>
      <c r="M15" s="62">
        <v>24</v>
      </c>
      <c r="N15" s="5"/>
      <c r="O15" s="6"/>
    </row>
    <row r="16" spans="1:17" x14ac:dyDescent="0.2">
      <c r="A16" s="4" t="s">
        <v>715</v>
      </c>
      <c r="B16" s="5"/>
      <c r="C16" s="5"/>
      <c r="D16" s="5"/>
      <c r="E16" s="5"/>
      <c r="F16" s="5"/>
      <c r="G16" s="4"/>
      <c r="H16" s="3" t="s">
        <v>13</v>
      </c>
      <c r="I16" s="4">
        <v>860</v>
      </c>
      <c r="J16" s="5"/>
      <c r="K16" s="5"/>
      <c r="L16" s="6" t="s">
        <v>379</v>
      </c>
      <c r="M16" s="62">
        <v>25</v>
      </c>
      <c r="N16" s="5"/>
      <c r="O16" s="6"/>
    </row>
    <row r="17" spans="1:15" x14ac:dyDescent="0.2">
      <c r="A17" s="6"/>
      <c r="B17" s="6"/>
      <c r="C17" s="6"/>
      <c r="D17" s="6"/>
      <c r="E17" s="6"/>
      <c r="F17" s="6"/>
      <c r="G17" s="6"/>
      <c r="H17" s="3" t="s">
        <v>12</v>
      </c>
      <c r="I17" s="4">
        <v>570</v>
      </c>
      <c r="J17" s="6"/>
      <c r="K17" s="6"/>
      <c r="L17" s="6" t="s">
        <v>405</v>
      </c>
      <c r="M17" s="62">
        <v>24</v>
      </c>
      <c r="N17" s="6"/>
      <c r="O17" s="6"/>
    </row>
    <row r="18" spans="1:15" ht="13.5" thickBot="1" x14ac:dyDescent="0.25">
      <c r="L18" s="6" t="s">
        <v>406</v>
      </c>
      <c r="M18" s="62">
        <v>24</v>
      </c>
    </row>
    <row r="19" spans="1:15" ht="15.75" x14ac:dyDescent="0.25">
      <c r="A19" s="48" t="s">
        <v>665</v>
      </c>
      <c r="B19" s="39"/>
      <c r="C19" s="39"/>
      <c r="D19" s="39"/>
      <c r="E19" s="40"/>
      <c r="F19" s="50"/>
      <c r="L19" s="6" t="s">
        <v>407</v>
      </c>
      <c r="M19" s="62">
        <v>24</v>
      </c>
    </row>
    <row r="20" spans="1:15" x14ac:dyDescent="0.2">
      <c r="A20" s="41" t="s">
        <v>54</v>
      </c>
      <c r="B20" s="37" t="s">
        <v>55</v>
      </c>
      <c r="C20" s="37" t="s">
        <v>59</v>
      </c>
      <c r="D20" s="38" t="s">
        <v>52</v>
      </c>
      <c r="E20" s="42" t="s">
        <v>53</v>
      </c>
      <c r="F20" s="51" t="s">
        <v>61</v>
      </c>
      <c r="L20" s="6" t="s">
        <v>408</v>
      </c>
      <c r="M20" s="62">
        <v>24</v>
      </c>
    </row>
    <row r="21" spans="1:15" x14ac:dyDescent="0.2">
      <c r="A21" s="43">
        <f>'Gevel berekening'!C48</f>
        <v>70</v>
      </c>
      <c r="B21" s="36">
        <f>IF(A$21&gt;D21,0,D21)</f>
        <v>100</v>
      </c>
      <c r="C21" s="36">
        <f t="shared" ref="C21:C26" si="0">IF(B21-A$21&gt;19,0,B21)</f>
        <v>0</v>
      </c>
      <c r="D21" s="36">
        <v>100</v>
      </c>
      <c r="E21" s="44" t="s">
        <v>679</v>
      </c>
      <c r="F21" s="52">
        <v>59.3</v>
      </c>
      <c r="L21" s="6" t="s">
        <v>409</v>
      </c>
      <c r="M21" s="62">
        <v>25</v>
      </c>
    </row>
    <row r="22" spans="1:15" x14ac:dyDescent="0.2">
      <c r="A22" s="43"/>
      <c r="B22" s="36">
        <f t="shared" ref="B22:B29" si="1">IF(AND(A$21&gt;D21,A$21&gt;D22),0,D22)</f>
        <v>120</v>
      </c>
      <c r="C22" s="36">
        <f t="shared" si="0"/>
        <v>0</v>
      </c>
      <c r="D22" s="36">
        <v>120</v>
      </c>
      <c r="E22" s="44" t="s">
        <v>680</v>
      </c>
      <c r="F22" s="52">
        <v>70.75</v>
      </c>
      <c r="L22" s="6" t="s">
        <v>81</v>
      </c>
      <c r="M22" s="62">
        <v>25</v>
      </c>
    </row>
    <row r="23" spans="1:15" x14ac:dyDescent="0.2">
      <c r="A23" s="43"/>
      <c r="B23" s="36">
        <f t="shared" si="1"/>
        <v>140</v>
      </c>
      <c r="C23" s="36">
        <f t="shared" si="0"/>
        <v>0</v>
      </c>
      <c r="D23" s="36">
        <v>140</v>
      </c>
      <c r="E23" s="44" t="s">
        <v>681</v>
      </c>
      <c r="F23" s="52">
        <v>82.2</v>
      </c>
      <c r="L23" s="6" t="s">
        <v>85</v>
      </c>
      <c r="M23" s="62">
        <v>25</v>
      </c>
    </row>
    <row r="24" spans="1:15" x14ac:dyDescent="0.2">
      <c r="A24" s="43"/>
      <c r="B24" s="36">
        <f t="shared" si="1"/>
        <v>160</v>
      </c>
      <c r="C24" s="36">
        <f t="shared" si="0"/>
        <v>0</v>
      </c>
      <c r="D24" s="36">
        <v>160</v>
      </c>
      <c r="E24" s="44" t="s">
        <v>682</v>
      </c>
      <c r="F24" s="52">
        <v>114.15</v>
      </c>
      <c r="L24" s="6" t="s">
        <v>86</v>
      </c>
      <c r="M24" s="62">
        <v>26</v>
      </c>
    </row>
    <row r="25" spans="1:15" x14ac:dyDescent="0.2">
      <c r="A25" s="43"/>
      <c r="B25" s="36">
        <f t="shared" si="1"/>
        <v>180</v>
      </c>
      <c r="C25" s="36">
        <f t="shared" si="0"/>
        <v>0</v>
      </c>
      <c r="D25" s="36">
        <v>180</v>
      </c>
      <c r="E25" s="44" t="s">
        <v>683</v>
      </c>
      <c r="F25" s="52">
        <v>145.9</v>
      </c>
      <c r="L25" s="6" t="s">
        <v>87</v>
      </c>
      <c r="M25" s="62">
        <v>25</v>
      </c>
    </row>
    <row r="26" spans="1:15" x14ac:dyDescent="0.2">
      <c r="A26" s="43"/>
      <c r="B26" s="36">
        <f t="shared" si="1"/>
        <v>200</v>
      </c>
      <c r="C26" s="36">
        <f t="shared" si="0"/>
        <v>0</v>
      </c>
      <c r="D26" s="36">
        <v>200</v>
      </c>
      <c r="E26" s="44" t="s">
        <v>684</v>
      </c>
      <c r="F26" s="52">
        <v>210.75</v>
      </c>
      <c r="L26" s="6" t="s">
        <v>88</v>
      </c>
      <c r="M26" s="62">
        <v>25</v>
      </c>
    </row>
    <row r="27" spans="1:15" x14ac:dyDescent="0.2">
      <c r="A27" s="43"/>
      <c r="B27" s="36">
        <f t="shared" si="1"/>
        <v>230</v>
      </c>
      <c r="C27" s="36">
        <f>IF(B27-A$21&gt;29,0,B27)</f>
        <v>0</v>
      </c>
      <c r="D27" s="36">
        <v>230</v>
      </c>
      <c r="E27" s="44" t="s">
        <v>685</v>
      </c>
      <c r="F27" s="52">
        <v>300.89999999999998</v>
      </c>
      <c r="L27" s="6" t="s">
        <v>89</v>
      </c>
      <c r="M27" s="62">
        <v>25</v>
      </c>
    </row>
    <row r="28" spans="1:15" x14ac:dyDescent="0.2">
      <c r="A28" s="43"/>
      <c r="B28" s="36">
        <f t="shared" si="1"/>
        <v>260</v>
      </c>
      <c r="C28" s="36">
        <f>IF(B28-A$21&gt;29,0,B28)</f>
        <v>0</v>
      </c>
      <c r="D28" s="36">
        <v>260</v>
      </c>
      <c r="E28" s="44" t="s">
        <v>686</v>
      </c>
      <c r="F28" s="52">
        <v>414.95</v>
      </c>
      <c r="L28" s="6" t="s">
        <v>90</v>
      </c>
      <c r="M28" s="62">
        <v>26</v>
      </c>
    </row>
    <row r="29" spans="1:15" ht="13.5" thickBot="1" x14ac:dyDescent="0.25">
      <c r="A29" s="43"/>
      <c r="B29" s="36">
        <f t="shared" si="1"/>
        <v>290</v>
      </c>
      <c r="C29" s="36">
        <f>IF(B29-A$21&gt;29,0,B29)</f>
        <v>0</v>
      </c>
      <c r="D29" s="36">
        <v>290</v>
      </c>
      <c r="E29" s="44" t="s">
        <v>687</v>
      </c>
      <c r="F29" s="53">
        <v>436.55</v>
      </c>
      <c r="L29" s="6" t="s">
        <v>410</v>
      </c>
      <c r="M29" s="62">
        <v>24</v>
      </c>
    </row>
    <row r="30" spans="1:15" ht="13.5" thickBot="1" x14ac:dyDescent="0.25">
      <c r="A30" s="45"/>
      <c r="B30" s="49" t="s">
        <v>58</v>
      </c>
      <c r="C30" s="49">
        <f>SUM(C21:C29)</f>
        <v>0</v>
      </c>
      <c r="D30" s="46"/>
      <c r="E30" s="47"/>
      <c r="L30" s="6" t="s">
        <v>411</v>
      </c>
      <c r="M30" s="62">
        <v>23</v>
      </c>
    </row>
    <row r="31" spans="1:15" x14ac:dyDescent="0.2">
      <c r="L31" s="6" t="s">
        <v>412</v>
      </c>
      <c r="M31" s="62">
        <v>23</v>
      </c>
    </row>
    <row r="32" spans="1:15" ht="13.5" thickBot="1" x14ac:dyDescent="0.25">
      <c r="L32" s="6" t="s">
        <v>413</v>
      </c>
      <c r="M32" s="62">
        <v>24</v>
      </c>
    </row>
    <row r="33" spans="1:13" ht="15.75" x14ac:dyDescent="0.25">
      <c r="A33" s="48" t="s">
        <v>669</v>
      </c>
      <c r="B33" s="39"/>
      <c r="C33" s="39"/>
      <c r="D33" s="39"/>
      <c r="E33" s="42" t="s">
        <v>53</v>
      </c>
      <c r="F33" s="51" t="s">
        <v>61</v>
      </c>
      <c r="L33" s="6" t="s">
        <v>91</v>
      </c>
      <c r="M33" s="62">
        <v>25</v>
      </c>
    </row>
    <row r="34" spans="1:13" x14ac:dyDescent="0.2">
      <c r="D34" s="36">
        <v>100</v>
      </c>
      <c r="E34" s="44" t="s">
        <v>670</v>
      </c>
      <c r="F34" s="52">
        <v>225.85</v>
      </c>
      <c r="L34" s="6" t="s">
        <v>414</v>
      </c>
      <c r="M34" s="62">
        <v>25</v>
      </c>
    </row>
    <row r="35" spans="1:13" x14ac:dyDescent="0.2">
      <c r="D35" s="36">
        <v>120</v>
      </c>
      <c r="E35" s="44" t="s">
        <v>671</v>
      </c>
      <c r="F35" s="52">
        <v>270.89999999999998</v>
      </c>
      <c r="H35" s="35"/>
      <c r="L35" s="6" t="s">
        <v>415</v>
      </c>
      <c r="M35" s="62">
        <v>24</v>
      </c>
    </row>
    <row r="36" spans="1:13" x14ac:dyDescent="0.2">
      <c r="D36" s="36">
        <v>140</v>
      </c>
      <c r="E36" s="44" t="s">
        <v>672</v>
      </c>
      <c r="F36" s="52">
        <v>316.14999999999998</v>
      </c>
      <c r="L36" s="6" t="s">
        <v>92</v>
      </c>
      <c r="M36" s="62">
        <v>25</v>
      </c>
    </row>
    <row r="37" spans="1:13" x14ac:dyDescent="0.2">
      <c r="D37" s="36">
        <v>160</v>
      </c>
      <c r="E37" s="44" t="s">
        <v>673</v>
      </c>
      <c r="F37" s="52">
        <v>383.8</v>
      </c>
      <c r="L37" s="6" t="s">
        <v>416</v>
      </c>
      <c r="M37" s="62">
        <v>24</v>
      </c>
    </row>
    <row r="38" spans="1:13" x14ac:dyDescent="0.2">
      <c r="D38" s="36">
        <v>180</v>
      </c>
      <c r="E38" s="44" t="s">
        <v>674</v>
      </c>
      <c r="F38" s="52">
        <v>474.1</v>
      </c>
      <c r="L38" s="6" t="s">
        <v>93</v>
      </c>
      <c r="M38" s="62">
        <v>25</v>
      </c>
    </row>
    <row r="39" spans="1:13" x14ac:dyDescent="0.2">
      <c r="D39" s="36">
        <v>200</v>
      </c>
      <c r="E39" s="44" t="s">
        <v>675</v>
      </c>
      <c r="F39" s="52">
        <v>620.85</v>
      </c>
      <c r="L39" s="6" t="s">
        <v>417</v>
      </c>
      <c r="M39" s="62">
        <v>23</v>
      </c>
    </row>
    <row r="40" spans="1:13" x14ac:dyDescent="0.2">
      <c r="D40" s="36">
        <v>230</v>
      </c>
      <c r="E40" s="44" t="s">
        <v>676</v>
      </c>
      <c r="F40" s="52">
        <v>812.55</v>
      </c>
      <c r="L40" s="6" t="s">
        <v>418</v>
      </c>
      <c r="M40" s="62">
        <v>24</v>
      </c>
    </row>
    <row r="41" spans="1:13" x14ac:dyDescent="0.2">
      <c r="D41" s="36">
        <v>260</v>
      </c>
      <c r="E41" s="44" t="s">
        <v>677</v>
      </c>
      <c r="F41" s="52">
        <v>1027</v>
      </c>
      <c r="L41" s="6" t="s">
        <v>419</v>
      </c>
      <c r="M41" s="62">
        <v>23</v>
      </c>
    </row>
    <row r="42" spans="1:13" ht="13.5" thickBot="1" x14ac:dyDescent="0.25">
      <c r="D42" s="36">
        <v>290</v>
      </c>
      <c r="E42" s="44" t="s">
        <v>678</v>
      </c>
      <c r="F42" s="53">
        <v>1080</v>
      </c>
      <c r="L42" s="6" t="s">
        <v>94</v>
      </c>
      <c r="M42" s="62">
        <v>26</v>
      </c>
    </row>
    <row r="43" spans="1:13" x14ac:dyDescent="0.2">
      <c r="L43" s="6" t="s">
        <v>95</v>
      </c>
      <c r="M43" s="62">
        <v>25</v>
      </c>
    </row>
    <row r="44" spans="1:13" x14ac:dyDescent="0.2">
      <c r="L44" s="6" t="s">
        <v>96</v>
      </c>
      <c r="M44" s="62">
        <v>25</v>
      </c>
    </row>
    <row r="45" spans="1:13" x14ac:dyDescent="0.2">
      <c r="L45" s="6" t="s">
        <v>97</v>
      </c>
      <c r="M45" s="62">
        <v>25</v>
      </c>
    </row>
    <row r="46" spans="1:13" x14ac:dyDescent="0.2">
      <c r="L46" s="6" t="s">
        <v>98</v>
      </c>
      <c r="M46" s="62">
        <v>25</v>
      </c>
    </row>
    <row r="47" spans="1:13" x14ac:dyDescent="0.2">
      <c r="L47" s="6" t="s">
        <v>420</v>
      </c>
      <c r="M47" s="62">
        <v>25</v>
      </c>
    </row>
    <row r="48" spans="1:13" x14ac:dyDescent="0.2">
      <c r="L48" s="6" t="s">
        <v>421</v>
      </c>
      <c r="M48" s="62">
        <v>25</v>
      </c>
    </row>
    <row r="49" spans="1:13" x14ac:dyDescent="0.2">
      <c r="L49" s="6" t="s">
        <v>99</v>
      </c>
      <c r="M49" s="62">
        <v>25</v>
      </c>
    </row>
    <row r="50" spans="1:13" x14ac:dyDescent="0.2">
      <c r="L50" s="6" t="s">
        <v>100</v>
      </c>
      <c r="M50" s="62">
        <v>25</v>
      </c>
    </row>
    <row r="51" spans="1:13" x14ac:dyDescent="0.2">
      <c r="L51" s="6" t="s">
        <v>101</v>
      </c>
      <c r="M51" s="62">
        <v>25</v>
      </c>
    </row>
    <row r="52" spans="1:13" x14ac:dyDescent="0.2">
      <c r="L52" s="6" t="s">
        <v>422</v>
      </c>
      <c r="M52" s="62">
        <v>24</v>
      </c>
    </row>
    <row r="53" spans="1:13" x14ac:dyDescent="0.2">
      <c r="L53" s="6" t="s">
        <v>423</v>
      </c>
      <c r="M53" s="62">
        <v>25</v>
      </c>
    </row>
    <row r="54" spans="1:13" ht="13.5" thickBot="1" x14ac:dyDescent="0.25">
      <c r="L54" s="6" t="s">
        <v>102</v>
      </c>
      <c r="M54" s="62">
        <v>25</v>
      </c>
    </row>
    <row r="55" spans="1:13" ht="15.75" x14ac:dyDescent="0.25">
      <c r="A55" s="48" t="s">
        <v>664</v>
      </c>
      <c r="B55" s="39"/>
      <c r="C55" s="39"/>
      <c r="D55" s="39"/>
      <c r="E55" s="40"/>
      <c r="L55" s="6" t="s">
        <v>424</v>
      </c>
      <c r="M55" s="62">
        <v>23</v>
      </c>
    </row>
    <row r="56" spans="1:13" ht="13.5" thickBot="1" x14ac:dyDescent="0.25">
      <c r="A56" s="41" t="s">
        <v>54</v>
      </c>
      <c r="B56" s="37" t="s">
        <v>55</v>
      </c>
      <c r="C56" s="37" t="s">
        <v>59</v>
      </c>
      <c r="D56" s="38" t="s">
        <v>60</v>
      </c>
      <c r="E56" s="42" t="s">
        <v>53</v>
      </c>
      <c r="F56" s="51" t="s">
        <v>61</v>
      </c>
      <c r="L56" s="6" t="s">
        <v>425</v>
      </c>
      <c r="M56" s="62">
        <v>23</v>
      </c>
    </row>
    <row r="57" spans="1:13" x14ac:dyDescent="0.2">
      <c r="A57" s="43">
        <f>'Gevel berekening'!D48</f>
        <v>70</v>
      </c>
      <c r="B57" s="36">
        <f>IF(A$57&gt;D57,0,D57)</f>
        <v>100</v>
      </c>
      <c r="C57" s="36">
        <f t="shared" ref="C57:C62" si="2">IF(B57-A$57&gt;19,0,B57)</f>
        <v>0</v>
      </c>
      <c r="D57" s="36">
        <v>100</v>
      </c>
      <c r="E57" s="44" t="s">
        <v>709</v>
      </c>
      <c r="F57" s="54">
        <v>185.05</v>
      </c>
      <c r="L57" s="6" t="s">
        <v>426</v>
      </c>
      <c r="M57" s="62">
        <v>25</v>
      </c>
    </row>
    <row r="58" spans="1:13" x14ac:dyDescent="0.2">
      <c r="A58" s="43"/>
      <c r="B58" s="36">
        <f t="shared" ref="B58:B67" si="3">IF(AND(A$57&gt;D57,A$57&gt;D58),0,D58)</f>
        <v>120</v>
      </c>
      <c r="C58" s="36">
        <f t="shared" si="2"/>
        <v>0</v>
      </c>
      <c r="D58" s="36">
        <v>120</v>
      </c>
      <c r="E58" s="44" t="s">
        <v>688</v>
      </c>
      <c r="F58" s="52">
        <v>205.9</v>
      </c>
      <c r="L58" s="6" t="s">
        <v>103</v>
      </c>
      <c r="M58" s="62">
        <v>25</v>
      </c>
    </row>
    <row r="59" spans="1:13" x14ac:dyDescent="0.2">
      <c r="A59" s="43"/>
      <c r="B59" s="36">
        <f t="shared" si="3"/>
        <v>140</v>
      </c>
      <c r="C59" s="36">
        <f t="shared" si="2"/>
        <v>0</v>
      </c>
      <c r="D59" s="36">
        <v>140</v>
      </c>
      <c r="E59" s="44" t="s">
        <v>689</v>
      </c>
      <c r="F59" s="52">
        <v>226.6</v>
      </c>
      <c r="L59" s="6" t="s">
        <v>104</v>
      </c>
      <c r="M59" s="62">
        <v>25</v>
      </c>
    </row>
    <row r="60" spans="1:13" x14ac:dyDescent="0.2">
      <c r="A60" s="43"/>
      <c r="B60" s="36">
        <f t="shared" si="3"/>
        <v>160</v>
      </c>
      <c r="C60" s="36">
        <f t="shared" si="2"/>
        <v>0</v>
      </c>
      <c r="D60" s="36">
        <v>160</v>
      </c>
      <c r="E60" s="44" t="s">
        <v>690</v>
      </c>
      <c r="F60" s="52">
        <v>284.8</v>
      </c>
      <c r="L60" s="6" t="s">
        <v>427</v>
      </c>
      <c r="M60" s="62">
        <v>24</v>
      </c>
    </row>
    <row r="61" spans="1:13" x14ac:dyDescent="0.2">
      <c r="A61" s="43"/>
      <c r="B61" s="36">
        <f t="shared" si="3"/>
        <v>180</v>
      </c>
      <c r="C61" s="36">
        <f t="shared" si="2"/>
        <v>0</v>
      </c>
      <c r="D61" s="36">
        <v>180</v>
      </c>
      <c r="E61" s="44" t="s">
        <v>691</v>
      </c>
      <c r="F61" s="52">
        <v>368.2</v>
      </c>
      <c r="L61" s="6" t="s">
        <v>105</v>
      </c>
      <c r="M61" s="62">
        <v>25</v>
      </c>
    </row>
    <row r="62" spans="1:13" x14ac:dyDescent="0.2">
      <c r="A62" s="43"/>
      <c r="B62" s="36">
        <f t="shared" si="3"/>
        <v>200</v>
      </c>
      <c r="C62" s="36">
        <f t="shared" si="2"/>
        <v>0</v>
      </c>
      <c r="D62" s="36">
        <v>200</v>
      </c>
      <c r="E62" s="44" t="s">
        <v>692</v>
      </c>
      <c r="F62" s="52">
        <v>547.29999999999995</v>
      </c>
      <c r="L62" s="6" t="s">
        <v>428</v>
      </c>
      <c r="M62" s="62">
        <v>23</v>
      </c>
    </row>
    <row r="63" spans="1:13" x14ac:dyDescent="0.2">
      <c r="A63" s="43"/>
      <c r="B63" s="36">
        <f t="shared" si="3"/>
        <v>230</v>
      </c>
      <c r="C63" s="36">
        <f>IF(B63-A$57&gt;29,0,B63)</f>
        <v>0</v>
      </c>
      <c r="D63" s="36">
        <v>230</v>
      </c>
      <c r="E63" s="44" t="s">
        <v>693</v>
      </c>
      <c r="F63" s="52">
        <v>577.85</v>
      </c>
      <c r="L63" s="6" t="s">
        <v>106</v>
      </c>
      <c r="M63" s="62">
        <v>25</v>
      </c>
    </row>
    <row r="64" spans="1:13" x14ac:dyDescent="0.2">
      <c r="A64" s="43"/>
      <c r="B64" s="36">
        <f t="shared" si="3"/>
        <v>260</v>
      </c>
      <c r="C64" s="36">
        <f>IF(B64-A$57&gt;29,0,B64)</f>
        <v>0</v>
      </c>
      <c r="D64" s="36">
        <v>260</v>
      </c>
      <c r="E64" s="44" t="s">
        <v>694</v>
      </c>
      <c r="F64" s="52">
        <v>623.65</v>
      </c>
      <c r="L64" s="6" t="s">
        <v>429</v>
      </c>
      <c r="M64" s="62">
        <v>24</v>
      </c>
    </row>
    <row r="65" spans="1:13" x14ac:dyDescent="0.2">
      <c r="A65" s="43"/>
      <c r="B65" s="36">
        <f t="shared" si="3"/>
        <v>300</v>
      </c>
      <c r="C65" s="36">
        <f>IF(B65-A$57&gt;39,0,B65)</f>
        <v>0</v>
      </c>
      <c r="D65" s="36">
        <v>300</v>
      </c>
      <c r="E65" s="44" t="s">
        <v>695</v>
      </c>
      <c r="F65" s="52">
        <v>785.7</v>
      </c>
      <c r="L65" s="6" t="s">
        <v>430</v>
      </c>
      <c r="M65" s="62">
        <v>24</v>
      </c>
    </row>
    <row r="66" spans="1:13" x14ac:dyDescent="0.2">
      <c r="A66" s="43"/>
      <c r="B66" s="36">
        <f t="shared" si="3"/>
        <v>330</v>
      </c>
      <c r="C66" s="36">
        <f>IF(B66-A$57&gt;29,0,B66)</f>
        <v>0</v>
      </c>
      <c r="D66" s="36">
        <v>330</v>
      </c>
      <c r="E66" s="44" t="s">
        <v>696</v>
      </c>
      <c r="F66" s="52">
        <v>910.4</v>
      </c>
      <c r="L66" s="6" t="s">
        <v>107</v>
      </c>
      <c r="M66" s="62">
        <v>26</v>
      </c>
    </row>
    <row r="67" spans="1:13" ht="13.5" thickBot="1" x14ac:dyDescent="0.25">
      <c r="A67" s="43"/>
      <c r="B67" s="36">
        <f t="shared" si="3"/>
        <v>360</v>
      </c>
      <c r="C67" s="36">
        <f>IF(B67-A$57&gt;29,0,B67)</f>
        <v>0</v>
      </c>
      <c r="D67" s="36">
        <v>360</v>
      </c>
      <c r="E67" s="44" t="s">
        <v>697</v>
      </c>
      <c r="F67" s="53">
        <v>1059.95</v>
      </c>
      <c r="L67" s="6" t="s">
        <v>431</v>
      </c>
      <c r="M67" s="62">
        <v>24</v>
      </c>
    </row>
    <row r="68" spans="1:13" ht="13.5" thickBot="1" x14ac:dyDescent="0.25">
      <c r="A68" s="45"/>
      <c r="B68" s="49" t="s">
        <v>58</v>
      </c>
      <c r="C68" s="49">
        <f>SUM(C57:C67)</f>
        <v>0</v>
      </c>
      <c r="D68" s="46"/>
      <c r="E68" s="47"/>
      <c r="L68" s="6" t="s">
        <v>432</v>
      </c>
      <c r="M68" s="62">
        <v>24</v>
      </c>
    </row>
    <row r="69" spans="1:13" ht="13.5" thickBot="1" x14ac:dyDescent="0.25">
      <c r="L69" s="6" t="s">
        <v>108</v>
      </c>
      <c r="M69" s="62">
        <v>25</v>
      </c>
    </row>
    <row r="70" spans="1:13" ht="15.75" x14ac:dyDescent="0.25">
      <c r="A70" s="48" t="s">
        <v>708</v>
      </c>
      <c r="B70" s="39"/>
      <c r="C70" s="39"/>
      <c r="D70" s="39"/>
      <c r="E70" s="40"/>
      <c r="L70" s="6" t="s">
        <v>109</v>
      </c>
      <c r="M70" s="62">
        <v>25</v>
      </c>
    </row>
    <row r="71" spans="1:13" ht="13.5" thickBot="1" x14ac:dyDescent="0.25">
      <c r="D71" s="38" t="s">
        <v>60</v>
      </c>
      <c r="E71" s="42" t="s">
        <v>53</v>
      </c>
      <c r="F71" s="51" t="s">
        <v>61</v>
      </c>
      <c r="L71" s="6" t="s">
        <v>110</v>
      </c>
      <c r="M71" s="62">
        <v>25</v>
      </c>
    </row>
    <row r="72" spans="1:13" x14ac:dyDescent="0.2">
      <c r="D72" s="36">
        <v>100</v>
      </c>
      <c r="E72" s="44" t="s">
        <v>710</v>
      </c>
      <c r="F72" s="54">
        <v>670.9</v>
      </c>
      <c r="L72" s="6" t="s">
        <v>111</v>
      </c>
      <c r="M72" s="62">
        <v>25</v>
      </c>
    </row>
    <row r="73" spans="1:13" x14ac:dyDescent="0.2">
      <c r="D73" s="36">
        <v>120</v>
      </c>
      <c r="E73" s="44" t="s">
        <v>698</v>
      </c>
      <c r="F73" s="52">
        <v>702.6</v>
      </c>
      <c r="L73" s="6" t="s">
        <v>112</v>
      </c>
      <c r="M73" s="62">
        <v>25</v>
      </c>
    </row>
    <row r="74" spans="1:13" x14ac:dyDescent="0.2">
      <c r="D74" s="36">
        <v>140</v>
      </c>
      <c r="E74" s="44" t="s">
        <v>699</v>
      </c>
      <c r="F74" s="52">
        <v>629.5</v>
      </c>
      <c r="L74" s="6" t="s">
        <v>113</v>
      </c>
      <c r="M74" s="62">
        <v>25</v>
      </c>
    </row>
    <row r="75" spans="1:13" x14ac:dyDescent="0.2">
      <c r="D75" s="36">
        <v>160</v>
      </c>
      <c r="E75" s="44" t="s">
        <v>700</v>
      </c>
      <c r="F75" s="52">
        <v>827.25</v>
      </c>
      <c r="L75" s="6" t="s">
        <v>433</v>
      </c>
      <c r="M75" s="62">
        <v>24</v>
      </c>
    </row>
    <row r="76" spans="1:13" x14ac:dyDescent="0.2">
      <c r="D76" s="36">
        <v>180</v>
      </c>
      <c r="E76" s="44" t="s">
        <v>701</v>
      </c>
      <c r="F76" s="52">
        <v>1076.7</v>
      </c>
      <c r="L76" s="6" t="s">
        <v>114</v>
      </c>
      <c r="M76" s="62">
        <v>25</v>
      </c>
    </row>
    <row r="77" spans="1:13" x14ac:dyDescent="0.2">
      <c r="D77" s="36">
        <v>200</v>
      </c>
      <c r="E77" s="44" t="s">
        <v>702</v>
      </c>
      <c r="F77" s="52">
        <v>1309.45</v>
      </c>
      <c r="L77" s="6" t="s">
        <v>115</v>
      </c>
      <c r="M77" s="62">
        <v>25</v>
      </c>
    </row>
    <row r="78" spans="1:13" x14ac:dyDescent="0.2">
      <c r="D78" s="36">
        <v>230</v>
      </c>
      <c r="E78" s="44" t="s">
        <v>703</v>
      </c>
      <c r="F78" s="52">
        <v>1264.9000000000001</v>
      </c>
      <c r="L78" s="6" t="s">
        <v>434</v>
      </c>
      <c r="M78" s="62">
        <v>23</v>
      </c>
    </row>
    <row r="79" spans="1:13" x14ac:dyDescent="0.2">
      <c r="D79" s="36">
        <v>260</v>
      </c>
      <c r="E79" s="44" t="s">
        <v>704</v>
      </c>
      <c r="F79" s="52">
        <v>1751</v>
      </c>
      <c r="L79" s="6" t="s">
        <v>435</v>
      </c>
      <c r="M79" s="62">
        <v>25</v>
      </c>
    </row>
    <row r="80" spans="1:13" x14ac:dyDescent="0.2">
      <c r="D80" s="36">
        <v>300</v>
      </c>
      <c r="E80" s="44" t="s">
        <v>705</v>
      </c>
      <c r="F80" s="52">
        <v>1908</v>
      </c>
      <c r="L80" s="6" t="s">
        <v>116</v>
      </c>
      <c r="M80" s="62">
        <v>25</v>
      </c>
    </row>
    <row r="81" spans="1:13" x14ac:dyDescent="0.2">
      <c r="D81" s="36">
        <v>330</v>
      </c>
      <c r="E81" s="44" t="s">
        <v>706</v>
      </c>
      <c r="F81" s="52">
        <v>1991.2</v>
      </c>
      <c r="L81" s="6" t="s">
        <v>436</v>
      </c>
      <c r="M81" s="62">
        <v>24</v>
      </c>
    </row>
    <row r="82" spans="1:13" ht="13.5" thickBot="1" x14ac:dyDescent="0.25">
      <c r="D82" s="36">
        <v>360</v>
      </c>
      <c r="E82" s="44" t="s">
        <v>707</v>
      </c>
      <c r="F82" s="53">
        <v>2140.8000000000002</v>
      </c>
      <c r="L82" s="6" t="s">
        <v>117</v>
      </c>
      <c r="M82" s="62">
        <v>25</v>
      </c>
    </row>
    <row r="83" spans="1:13" x14ac:dyDescent="0.2">
      <c r="L83" s="6" t="s">
        <v>118</v>
      </c>
      <c r="M83" s="62">
        <v>25</v>
      </c>
    </row>
    <row r="84" spans="1:13" x14ac:dyDescent="0.2">
      <c r="L84" s="6" t="s">
        <v>119</v>
      </c>
      <c r="M84" s="62">
        <v>25</v>
      </c>
    </row>
    <row r="85" spans="1:13" ht="13.5" thickBot="1" x14ac:dyDescent="0.25">
      <c r="L85" s="6" t="s">
        <v>120</v>
      </c>
      <c r="M85" s="62">
        <v>26</v>
      </c>
    </row>
    <row r="86" spans="1:13" ht="15.75" x14ac:dyDescent="0.25">
      <c r="A86" s="48" t="s">
        <v>30</v>
      </c>
      <c r="B86" s="39"/>
      <c r="C86" s="39"/>
      <c r="D86" s="39"/>
      <c r="E86" s="40"/>
      <c r="L86" s="6" t="s">
        <v>121</v>
      </c>
      <c r="M86" s="62">
        <v>25</v>
      </c>
    </row>
    <row r="87" spans="1:13" ht="13.5" thickBot="1" x14ac:dyDescent="0.25">
      <c r="A87" s="41" t="s">
        <v>54</v>
      </c>
      <c r="B87" s="37" t="s">
        <v>55</v>
      </c>
      <c r="C87" s="37" t="s">
        <v>59</v>
      </c>
      <c r="D87" s="38" t="s">
        <v>77</v>
      </c>
      <c r="E87" s="42" t="s">
        <v>53</v>
      </c>
      <c r="L87" s="6" t="s">
        <v>437</v>
      </c>
      <c r="M87" s="62">
        <v>25</v>
      </c>
    </row>
    <row r="88" spans="1:13" x14ac:dyDescent="0.2">
      <c r="A88" s="55">
        <f>'Gevel berekening'!B48</f>
        <v>40</v>
      </c>
      <c r="B88" s="36">
        <f>IF(A$88&gt;D88,0,D88)</f>
        <v>120</v>
      </c>
      <c r="C88" s="36">
        <f>IF(B88-A$88&gt;29,0,B88)</f>
        <v>0</v>
      </c>
      <c r="D88" s="36">
        <v>120</v>
      </c>
      <c r="E88" s="44" t="s">
        <v>68</v>
      </c>
      <c r="F88" s="54">
        <v>75.650000000000006</v>
      </c>
      <c r="L88" s="6" t="s">
        <v>122</v>
      </c>
      <c r="M88" s="62">
        <v>26</v>
      </c>
    </row>
    <row r="89" spans="1:13" x14ac:dyDescent="0.2">
      <c r="A89" s="43"/>
      <c r="B89" s="36">
        <f t="shared" ref="B89:B96" si="4">IF(AND(A$88&gt;D88,A$88&gt;D89),0,D89)</f>
        <v>150</v>
      </c>
      <c r="C89" s="36">
        <f t="shared" ref="C89:C96" si="5">IF(B89-A$88&gt;24,0,B89)</f>
        <v>0</v>
      </c>
      <c r="D89" s="36">
        <v>150</v>
      </c>
      <c r="E89" s="44" t="s">
        <v>69</v>
      </c>
      <c r="F89" s="52">
        <v>129.44999999999999</v>
      </c>
      <c r="L89" s="6" t="s">
        <v>439</v>
      </c>
      <c r="M89" s="62">
        <v>25</v>
      </c>
    </row>
    <row r="90" spans="1:13" x14ac:dyDescent="0.2">
      <c r="A90" s="43"/>
      <c r="B90" s="36">
        <f t="shared" si="4"/>
        <v>175</v>
      </c>
      <c r="C90" s="36">
        <f t="shared" si="5"/>
        <v>0</v>
      </c>
      <c r="D90" s="36">
        <v>175</v>
      </c>
      <c r="E90" s="44" t="s">
        <v>70</v>
      </c>
      <c r="F90" s="52">
        <v>126.05</v>
      </c>
      <c r="L90" s="6" t="s">
        <v>380</v>
      </c>
      <c r="M90" s="62">
        <v>25</v>
      </c>
    </row>
    <row r="91" spans="1:13" x14ac:dyDescent="0.2">
      <c r="A91" s="43"/>
      <c r="B91" s="36">
        <f t="shared" si="4"/>
        <v>200</v>
      </c>
      <c r="C91" s="36">
        <f t="shared" si="5"/>
        <v>0</v>
      </c>
      <c r="D91" s="36">
        <v>200</v>
      </c>
      <c r="E91" s="44" t="s">
        <v>71</v>
      </c>
      <c r="F91" s="52">
        <v>146.65</v>
      </c>
      <c r="L91" s="6" t="s">
        <v>123</v>
      </c>
      <c r="M91" s="62">
        <v>25</v>
      </c>
    </row>
    <row r="92" spans="1:13" x14ac:dyDescent="0.2">
      <c r="A92" s="43"/>
      <c r="B92" s="36">
        <f t="shared" si="4"/>
        <v>225</v>
      </c>
      <c r="C92" s="36">
        <f t="shared" si="5"/>
        <v>0</v>
      </c>
      <c r="D92" s="36">
        <v>225</v>
      </c>
      <c r="E92" s="44" t="s">
        <v>72</v>
      </c>
      <c r="F92" s="52">
        <v>187.65</v>
      </c>
      <c r="L92" s="6" t="s">
        <v>438</v>
      </c>
      <c r="M92" s="62">
        <v>26</v>
      </c>
    </row>
    <row r="93" spans="1:13" x14ac:dyDescent="0.2">
      <c r="A93" s="43"/>
      <c r="B93" s="36">
        <f t="shared" si="4"/>
        <v>250</v>
      </c>
      <c r="C93" s="36">
        <f t="shared" si="5"/>
        <v>0</v>
      </c>
      <c r="D93" s="36">
        <v>250</v>
      </c>
      <c r="E93" s="44" t="s">
        <v>73</v>
      </c>
      <c r="F93" s="52">
        <v>208.2</v>
      </c>
      <c r="L93" s="6" t="s">
        <v>440</v>
      </c>
      <c r="M93" s="62">
        <v>25</v>
      </c>
    </row>
    <row r="94" spans="1:13" x14ac:dyDescent="0.2">
      <c r="A94" s="43"/>
      <c r="B94" s="36">
        <f t="shared" si="4"/>
        <v>275</v>
      </c>
      <c r="C94" s="36">
        <f t="shared" si="5"/>
        <v>0</v>
      </c>
      <c r="D94" s="36">
        <v>275</v>
      </c>
      <c r="E94" s="44" t="s">
        <v>74</v>
      </c>
      <c r="F94" s="52">
        <v>239.05</v>
      </c>
      <c r="L94" s="6" t="s">
        <v>441</v>
      </c>
      <c r="M94" s="62">
        <v>23</v>
      </c>
    </row>
    <row r="95" spans="1:13" x14ac:dyDescent="0.2">
      <c r="A95" s="43"/>
      <c r="B95" s="36">
        <f t="shared" si="4"/>
        <v>300</v>
      </c>
      <c r="C95" s="36">
        <f t="shared" si="5"/>
        <v>0</v>
      </c>
      <c r="D95" s="36">
        <v>300</v>
      </c>
      <c r="E95" s="44" t="s">
        <v>75</v>
      </c>
      <c r="F95" s="52">
        <v>275.10000000000002</v>
      </c>
      <c r="L95" s="6" t="s">
        <v>442</v>
      </c>
      <c r="M95" s="62">
        <v>23</v>
      </c>
    </row>
    <row r="96" spans="1:13" ht="13.5" thickBot="1" x14ac:dyDescent="0.25">
      <c r="A96" s="43"/>
      <c r="B96" s="36">
        <f t="shared" si="4"/>
        <v>325</v>
      </c>
      <c r="C96" s="36">
        <f t="shared" si="5"/>
        <v>0</v>
      </c>
      <c r="D96" s="36">
        <v>325</v>
      </c>
      <c r="E96" s="44" t="s">
        <v>76</v>
      </c>
      <c r="F96" s="53">
        <v>318.75</v>
      </c>
      <c r="L96" s="6" t="s">
        <v>443</v>
      </c>
      <c r="M96" s="62">
        <v>25</v>
      </c>
    </row>
    <row r="97" spans="1:13" ht="13.5" thickBot="1" x14ac:dyDescent="0.25">
      <c r="A97" s="45"/>
      <c r="B97" s="49" t="s">
        <v>58</v>
      </c>
      <c r="C97" s="49">
        <f>SUM(C88:C96)</f>
        <v>0</v>
      </c>
      <c r="D97" s="46"/>
      <c r="E97" s="47"/>
      <c r="L97" s="6" t="s">
        <v>444</v>
      </c>
      <c r="M97" s="62">
        <v>24</v>
      </c>
    </row>
    <row r="98" spans="1:13" x14ac:dyDescent="0.2">
      <c r="L98" s="6" t="s">
        <v>445</v>
      </c>
      <c r="M98" s="62">
        <v>24</v>
      </c>
    </row>
    <row r="99" spans="1:13" x14ac:dyDescent="0.2">
      <c r="L99" s="6" t="s">
        <v>446</v>
      </c>
      <c r="M99" s="62">
        <v>24</v>
      </c>
    </row>
    <row r="100" spans="1:13" x14ac:dyDescent="0.2">
      <c r="L100" s="6" t="s">
        <v>447</v>
      </c>
      <c r="M100" s="62">
        <v>25</v>
      </c>
    </row>
    <row r="101" spans="1:13" x14ac:dyDescent="0.2">
      <c r="L101" s="6" t="s">
        <v>448</v>
      </c>
      <c r="M101" s="62">
        <v>24</v>
      </c>
    </row>
    <row r="102" spans="1:13" x14ac:dyDescent="0.2">
      <c r="L102" s="6" t="s">
        <v>449</v>
      </c>
      <c r="M102" s="62">
        <v>24</v>
      </c>
    </row>
    <row r="103" spans="1:13" x14ac:dyDescent="0.2">
      <c r="L103" s="6" t="s">
        <v>450</v>
      </c>
      <c r="M103" s="62">
        <v>25</v>
      </c>
    </row>
    <row r="104" spans="1:13" x14ac:dyDescent="0.2">
      <c r="L104" s="6" t="s">
        <v>451</v>
      </c>
      <c r="M104" s="62">
        <v>25</v>
      </c>
    </row>
    <row r="105" spans="1:13" x14ac:dyDescent="0.2">
      <c r="L105" s="6" t="s">
        <v>452</v>
      </c>
      <c r="M105" s="62">
        <v>24</v>
      </c>
    </row>
    <row r="106" spans="1:13" x14ac:dyDescent="0.2">
      <c r="L106" s="6" t="s">
        <v>453</v>
      </c>
      <c r="M106" s="62">
        <v>23</v>
      </c>
    </row>
    <row r="107" spans="1:13" x14ac:dyDescent="0.2">
      <c r="L107" s="6" t="s">
        <v>454</v>
      </c>
      <c r="M107" s="62">
        <v>24</v>
      </c>
    </row>
    <row r="108" spans="1:13" x14ac:dyDescent="0.2">
      <c r="L108" s="6" t="s">
        <v>455</v>
      </c>
      <c r="M108" s="62">
        <v>24</v>
      </c>
    </row>
    <row r="109" spans="1:13" x14ac:dyDescent="0.2">
      <c r="L109" s="6" t="s">
        <v>456</v>
      </c>
      <c r="M109" s="62">
        <v>25</v>
      </c>
    </row>
    <row r="110" spans="1:13" x14ac:dyDescent="0.2">
      <c r="L110" s="6" t="s">
        <v>457</v>
      </c>
      <c r="M110" s="62">
        <v>24</v>
      </c>
    </row>
    <row r="111" spans="1:13" x14ac:dyDescent="0.2">
      <c r="L111" s="6" t="s">
        <v>458</v>
      </c>
      <c r="M111" s="62">
        <v>24</v>
      </c>
    </row>
    <row r="112" spans="1:13" x14ac:dyDescent="0.2">
      <c r="L112" s="6" t="s">
        <v>459</v>
      </c>
      <c r="M112" s="62">
        <v>25</v>
      </c>
    </row>
    <row r="113" spans="12:13" x14ac:dyDescent="0.2">
      <c r="L113" s="6" t="s">
        <v>460</v>
      </c>
      <c r="M113" s="62">
        <v>24</v>
      </c>
    </row>
    <row r="114" spans="12:13" x14ac:dyDescent="0.2">
      <c r="L114" s="6" t="s">
        <v>461</v>
      </c>
      <c r="M114" s="62">
        <v>24</v>
      </c>
    </row>
    <row r="115" spans="12:13" x14ac:dyDescent="0.2">
      <c r="L115" s="6" t="s">
        <v>462</v>
      </c>
      <c r="M115" s="62">
        <v>24</v>
      </c>
    </row>
    <row r="116" spans="12:13" x14ac:dyDescent="0.2">
      <c r="L116" s="6" t="s">
        <v>124</v>
      </c>
      <c r="M116" s="62">
        <v>26</v>
      </c>
    </row>
    <row r="117" spans="12:13" x14ac:dyDescent="0.2">
      <c r="L117" s="6" t="s">
        <v>463</v>
      </c>
      <c r="M117" s="62">
        <v>23</v>
      </c>
    </row>
    <row r="118" spans="12:13" x14ac:dyDescent="0.2">
      <c r="L118" s="6" t="s">
        <v>125</v>
      </c>
      <c r="M118" s="62">
        <v>26</v>
      </c>
    </row>
    <row r="119" spans="12:13" x14ac:dyDescent="0.2">
      <c r="L119" s="6" t="s">
        <v>126</v>
      </c>
      <c r="M119" s="62">
        <v>26</v>
      </c>
    </row>
    <row r="120" spans="12:13" x14ac:dyDescent="0.2">
      <c r="L120" s="6" t="s">
        <v>127</v>
      </c>
      <c r="M120" s="62">
        <v>26</v>
      </c>
    </row>
    <row r="121" spans="12:13" x14ac:dyDescent="0.2">
      <c r="L121" s="6" t="s">
        <v>128</v>
      </c>
      <c r="M121" s="62">
        <v>25</v>
      </c>
    </row>
    <row r="122" spans="12:13" x14ac:dyDescent="0.2">
      <c r="L122" s="6" t="s">
        <v>372</v>
      </c>
      <c r="M122" s="62">
        <v>26</v>
      </c>
    </row>
    <row r="123" spans="12:13" x14ac:dyDescent="0.2">
      <c r="L123" s="6" t="s">
        <v>129</v>
      </c>
      <c r="M123" s="62">
        <v>25</v>
      </c>
    </row>
    <row r="124" spans="12:13" x14ac:dyDescent="0.2">
      <c r="L124" s="6" t="s">
        <v>130</v>
      </c>
      <c r="M124" s="62">
        <v>25</v>
      </c>
    </row>
    <row r="125" spans="12:13" x14ac:dyDescent="0.2">
      <c r="L125" s="6" t="s">
        <v>131</v>
      </c>
      <c r="M125" s="62">
        <v>26</v>
      </c>
    </row>
    <row r="126" spans="12:13" x14ac:dyDescent="0.2">
      <c r="L126" s="6" t="s">
        <v>132</v>
      </c>
      <c r="M126" s="62">
        <v>25</v>
      </c>
    </row>
    <row r="127" spans="12:13" x14ac:dyDescent="0.2">
      <c r="L127" s="6" t="s">
        <v>133</v>
      </c>
      <c r="M127" s="62">
        <v>26</v>
      </c>
    </row>
    <row r="128" spans="12:13" x14ac:dyDescent="0.2">
      <c r="L128" s="6" t="s">
        <v>134</v>
      </c>
      <c r="M128" s="62">
        <v>25</v>
      </c>
    </row>
    <row r="129" spans="12:13" x14ac:dyDescent="0.2">
      <c r="L129" s="6" t="s">
        <v>135</v>
      </c>
      <c r="M129" s="62">
        <v>25</v>
      </c>
    </row>
    <row r="130" spans="12:13" x14ac:dyDescent="0.2">
      <c r="L130" s="6" t="s">
        <v>136</v>
      </c>
      <c r="M130" s="62">
        <v>26</v>
      </c>
    </row>
    <row r="131" spans="12:13" x14ac:dyDescent="0.2">
      <c r="L131" s="6" t="s">
        <v>137</v>
      </c>
      <c r="M131" s="62">
        <v>25</v>
      </c>
    </row>
    <row r="132" spans="12:13" x14ac:dyDescent="0.2">
      <c r="L132" s="6" t="s">
        <v>138</v>
      </c>
      <c r="M132" s="62">
        <v>25</v>
      </c>
    </row>
    <row r="133" spans="12:13" x14ac:dyDescent="0.2">
      <c r="L133" s="6" t="s">
        <v>464</v>
      </c>
      <c r="M133" s="62">
        <v>24</v>
      </c>
    </row>
    <row r="134" spans="12:13" x14ac:dyDescent="0.2">
      <c r="L134" s="6" t="s">
        <v>465</v>
      </c>
      <c r="M134" s="62">
        <v>24</v>
      </c>
    </row>
    <row r="135" spans="12:13" x14ac:dyDescent="0.2">
      <c r="L135" s="6" t="s">
        <v>466</v>
      </c>
      <c r="M135" s="62">
        <v>24</v>
      </c>
    </row>
    <row r="136" spans="12:13" x14ac:dyDescent="0.2">
      <c r="L136" s="6" t="s">
        <v>467</v>
      </c>
      <c r="M136" s="62">
        <v>24</v>
      </c>
    </row>
    <row r="137" spans="12:13" x14ac:dyDescent="0.2">
      <c r="L137" s="6" t="s">
        <v>468</v>
      </c>
      <c r="M137" s="62">
        <v>25</v>
      </c>
    </row>
    <row r="138" spans="12:13" x14ac:dyDescent="0.2">
      <c r="L138" s="6" t="s">
        <v>469</v>
      </c>
      <c r="M138" s="62">
        <v>25</v>
      </c>
    </row>
    <row r="139" spans="12:13" x14ac:dyDescent="0.2">
      <c r="L139" s="6" t="s">
        <v>139</v>
      </c>
      <c r="M139" s="62">
        <v>25</v>
      </c>
    </row>
    <row r="140" spans="12:13" x14ac:dyDescent="0.2">
      <c r="L140" s="6" t="s">
        <v>140</v>
      </c>
      <c r="M140" s="62">
        <v>25</v>
      </c>
    </row>
    <row r="141" spans="12:13" x14ac:dyDescent="0.2">
      <c r="L141" s="6" t="s">
        <v>470</v>
      </c>
      <c r="M141" s="62">
        <v>24</v>
      </c>
    </row>
    <row r="142" spans="12:13" x14ac:dyDescent="0.2">
      <c r="L142" s="6" t="s">
        <v>471</v>
      </c>
      <c r="M142" s="62">
        <v>25</v>
      </c>
    </row>
    <row r="143" spans="12:13" x14ac:dyDescent="0.2">
      <c r="L143" s="6" t="s">
        <v>141</v>
      </c>
      <c r="M143" s="62">
        <v>25</v>
      </c>
    </row>
    <row r="144" spans="12:13" x14ac:dyDescent="0.2">
      <c r="L144" s="6" t="s">
        <v>472</v>
      </c>
      <c r="M144" s="62">
        <v>25</v>
      </c>
    </row>
    <row r="145" spans="12:13" x14ac:dyDescent="0.2">
      <c r="L145" s="6" t="s">
        <v>142</v>
      </c>
      <c r="M145" s="62">
        <v>26</v>
      </c>
    </row>
    <row r="146" spans="12:13" x14ac:dyDescent="0.2">
      <c r="L146" s="6" t="s">
        <v>474</v>
      </c>
      <c r="M146" s="62">
        <v>24</v>
      </c>
    </row>
    <row r="147" spans="12:13" x14ac:dyDescent="0.2">
      <c r="L147" s="6" t="s">
        <v>473</v>
      </c>
      <c r="M147" s="62">
        <v>25</v>
      </c>
    </row>
    <row r="148" spans="12:13" x14ac:dyDescent="0.2">
      <c r="L148" s="6" t="s">
        <v>381</v>
      </c>
      <c r="M148" s="62">
        <v>25</v>
      </c>
    </row>
    <row r="149" spans="12:13" x14ac:dyDescent="0.2">
      <c r="L149" s="6" t="s">
        <v>475</v>
      </c>
      <c r="M149" s="62">
        <v>25</v>
      </c>
    </row>
    <row r="150" spans="12:13" x14ac:dyDescent="0.2">
      <c r="L150" s="6" t="s">
        <v>476</v>
      </c>
      <c r="M150" s="62">
        <v>24</v>
      </c>
    </row>
    <row r="151" spans="12:13" x14ac:dyDescent="0.2">
      <c r="L151" s="6" t="s">
        <v>477</v>
      </c>
      <c r="M151" s="62">
        <v>23</v>
      </c>
    </row>
    <row r="152" spans="12:13" x14ac:dyDescent="0.2">
      <c r="L152" s="6" t="s">
        <v>143</v>
      </c>
      <c r="M152" s="62">
        <v>25</v>
      </c>
    </row>
    <row r="153" spans="12:13" x14ac:dyDescent="0.2">
      <c r="L153" s="6" t="s">
        <v>478</v>
      </c>
      <c r="M153" s="62">
        <v>24</v>
      </c>
    </row>
    <row r="154" spans="12:13" x14ac:dyDescent="0.2">
      <c r="L154" s="6" t="s">
        <v>479</v>
      </c>
      <c r="M154" s="62">
        <v>24</v>
      </c>
    </row>
    <row r="155" spans="12:13" x14ac:dyDescent="0.2">
      <c r="L155" s="6" t="s">
        <v>144</v>
      </c>
      <c r="M155" s="62">
        <v>25</v>
      </c>
    </row>
    <row r="156" spans="12:13" x14ac:dyDescent="0.2">
      <c r="L156" s="6" t="s">
        <v>480</v>
      </c>
      <c r="M156" s="62">
        <v>24</v>
      </c>
    </row>
    <row r="157" spans="12:13" x14ac:dyDescent="0.2">
      <c r="L157" s="6" t="s">
        <v>481</v>
      </c>
      <c r="M157" s="62">
        <v>23</v>
      </c>
    </row>
    <row r="158" spans="12:13" x14ac:dyDescent="0.2">
      <c r="L158" s="6" t="s">
        <v>382</v>
      </c>
      <c r="M158" s="62">
        <v>25</v>
      </c>
    </row>
    <row r="159" spans="12:13" x14ac:dyDescent="0.2">
      <c r="L159" s="6" t="s">
        <v>482</v>
      </c>
      <c r="M159" s="62">
        <v>24</v>
      </c>
    </row>
    <row r="160" spans="12:13" x14ac:dyDescent="0.2">
      <c r="L160" s="6" t="s">
        <v>383</v>
      </c>
      <c r="M160" s="62">
        <v>25</v>
      </c>
    </row>
    <row r="161" spans="12:13" x14ac:dyDescent="0.2">
      <c r="L161" s="6" t="s">
        <v>145</v>
      </c>
      <c r="M161" s="62">
        <v>26</v>
      </c>
    </row>
    <row r="162" spans="12:13" x14ac:dyDescent="0.2">
      <c r="L162" s="6" t="s">
        <v>483</v>
      </c>
      <c r="M162" s="62">
        <v>24</v>
      </c>
    </row>
    <row r="163" spans="12:13" x14ac:dyDescent="0.2">
      <c r="L163" s="6" t="s">
        <v>484</v>
      </c>
      <c r="M163" s="62">
        <v>24</v>
      </c>
    </row>
    <row r="164" spans="12:13" x14ac:dyDescent="0.2">
      <c r="L164" s="6" t="s">
        <v>485</v>
      </c>
      <c r="M164" s="62">
        <v>23</v>
      </c>
    </row>
    <row r="165" spans="12:13" x14ac:dyDescent="0.2">
      <c r="L165" s="6" t="s">
        <v>486</v>
      </c>
      <c r="M165" s="62">
        <v>24</v>
      </c>
    </row>
    <row r="166" spans="12:13" x14ac:dyDescent="0.2">
      <c r="L166" s="6" t="s">
        <v>487</v>
      </c>
      <c r="M166" s="62">
        <v>24</v>
      </c>
    </row>
    <row r="167" spans="12:13" x14ac:dyDescent="0.2">
      <c r="L167" s="6" t="s">
        <v>488</v>
      </c>
      <c r="M167" s="62">
        <v>24</v>
      </c>
    </row>
    <row r="168" spans="12:13" x14ac:dyDescent="0.2">
      <c r="L168" s="6" t="s">
        <v>489</v>
      </c>
      <c r="M168" s="62">
        <v>24</v>
      </c>
    </row>
    <row r="169" spans="12:13" x14ac:dyDescent="0.2">
      <c r="L169" s="6" t="s">
        <v>490</v>
      </c>
      <c r="M169" s="62">
        <v>24</v>
      </c>
    </row>
    <row r="170" spans="12:13" x14ac:dyDescent="0.2">
      <c r="L170" s="6" t="s">
        <v>491</v>
      </c>
      <c r="M170" s="62">
        <v>24</v>
      </c>
    </row>
    <row r="171" spans="12:13" x14ac:dyDescent="0.2">
      <c r="L171" s="6" t="s">
        <v>492</v>
      </c>
      <c r="M171" s="62">
        <v>24</v>
      </c>
    </row>
    <row r="172" spans="12:13" x14ac:dyDescent="0.2">
      <c r="L172" s="6" t="s">
        <v>493</v>
      </c>
      <c r="M172" s="62">
        <v>24</v>
      </c>
    </row>
    <row r="173" spans="12:13" x14ac:dyDescent="0.2">
      <c r="L173" s="6" t="s">
        <v>494</v>
      </c>
      <c r="M173" s="62">
        <v>23</v>
      </c>
    </row>
    <row r="174" spans="12:13" x14ac:dyDescent="0.2">
      <c r="L174" s="6" t="s">
        <v>495</v>
      </c>
      <c r="M174" s="62">
        <v>24</v>
      </c>
    </row>
    <row r="175" spans="12:13" x14ac:dyDescent="0.2">
      <c r="L175" s="6" t="s">
        <v>496</v>
      </c>
      <c r="M175" s="62">
        <v>24</v>
      </c>
    </row>
    <row r="176" spans="12:13" x14ac:dyDescent="0.2">
      <c r="L176" s="6" t="s">
        <v>497</v>
      </c>
      <c r="M176" s="62">
        <v>25</v>
      </c>
    </row>
    <row r="177" spans="12:13" x14ac:dyDescent="0.2">
      <c r="L177" s="6" t="s">
        <v>498</v>
      </c>
      <c r="M177" s="62">
        <v>25</v>
      </c>
    </row>
    <row r="178" spans="12:13" x14ac:dyDescent="0.2">
      <c r="L178" s="6" t="s">
        <v>499</v>
      </c>
      <c r="M178" s="62">
        <v>24</v>
      </c>
    </row>
    <row r="179" spans="12:13" x14ac:dyDescent="0.2">
      <c r="L179" s="6" t="s">
        <v>146</v>
      </c>
      <c r="M179" s="62">
        <v>25</v>
      </c>
    </row>
    <row r="180" spans="12:13" x14ac:dyDescent="0.2">
      <c r="L180" s="6" t="s">
        <v>384</v>
      </c>
      <c r="M180" s="62">
        <v>25</v>
      </c>
    </row>
    <row r="181" spans="12:13" x14ac:dyDescent="0.2">
      <c r="L181" s="6" t="s">
        <v>147</v>
      </c>
      <c r="M181" s="62">
        <v>26</v>
      </c>
    </row>
    <row r="182" spans="12:13" x14ac:dyDescent="0.2">
      <c r="L182" s="6" t="s">
        <v>500</v>
      </c>
      <c r="M182" s="62">
        <v>23</v>
      </c>
    </row>
    <row r="183" spans="12:13" x14ac:dyDescent="0.2">
      <c r="L183" s="6" t="s">
        <v>148</v>
      </c>
      <c r="M183" s="62">
        <v>25</v>
      </c>
    </row>
    <row r="184" spans="12:13" x14ac:dyDescent="0.2">
      <c r="L184" s="6" t="s">
        <v>502</v>
      </c>
      <c r="M184" s="62">
        <v>24</v>
      </c>
    </row>
    <row r="185" spans="12:13" x14ac:dyDescent="0.2">
      <c r="L185" s="6" t="s">
        <v>149</v>
      </c>
      <c r="M185" s="62">
        <v>25</v>
      </c>
    </row>
    <row r="186" spans="12:13" x14ac:dyDescent="0.2">
      <c r="L186" s="6" t="s">
        <v>503</v>
      </c>
      <c r="M186" s="62">
        <v>25</v>
      </c>
    </row>
    <row r="187" spans="12:13" x14ac:dyDescent="0.2">
      <c r="L187" s="6" t="s">
        <v>504</v>
      </c>
      <c r="M187" s="62">
        <v>24</v>
      </c>
    </row>
    <row r="188" spans="12:13" x14ac:dyDescent="0.2">
      <c r="L188" s="6" t="s">
        <v>505</v>
      </c>
      <c r="M188" s="62">
        <v>25</v>
      </c>
    </row>
    <row r="189" spans="12:13" x14ac:dyDescent="0.2">
      <c r="L189" s="6" t="s">
        <v>150</v>
      </c>
      <c r="M189" s="62">
        <v>25</v>
      </c>
    </row>
    <row r="190" spans="12:13" x14ac:dyDescent="0.2">
      <c r="L190" s="6" t="s">
        <v>151</v>
      </c>
      <c r="M190" s="62">
        <v>26</v>
      </c>
    </row>
    <row r="191" spans="12:13" x14ac:dyDescent="0.2">
      <c r="L191" s="6" t="s">
        <v>152</v>
      </c>
      <c r="M191" s="62">
        <v>25</v>
      </c>
    </row>
    <row r="192" spans="12:13" x14ac:dyDescent="0.2">
      <c r="L192" s="6" t="s">
        <v>506</v>
      </c>
      <c r="M192" s="62">
        <v>24</v>
      </c>
    </row>
    <row r="193" spans="12:13" x14ac:dyDescent="0.2">
      <c r="L193" s="6" t="s">
        <v>507</v>
      </c>
      <c r="M193" s="62">
        <v>24</v>
      </c>
    </row>
    <row r="194" spans="12:13" x14ac:dyDescent="0.2">
      <c r="L194" s="6" t="s">
        <v>153</v>
      </c>
      <c r="M194" s="62">
        <v>25</v>
      </c>
    </row>
    <row r="195" spans="12:13" x14ac:dyDescent="0.2">
      <c r="L195" s="6" t="s">
        <v>154</v>
      </c>
      <c r="M195" s="62">
        <v>26</v>
      </c>
    </row>
    <row r="196" spans="12:13" x14ac:dyDescent="0.2">
      <c r="L196" s="6" t="s">
        <v>155</v>
      </c>
      <c r="M196" s="62">
        <v>25</v>
      </c>
    </row>
    <row r="197" spans="12:13" x14ac:dyDescent="0.2">
      <c r="L197" s="6" t="s">
        <v>156</v>
      </c>
      <c r="M197" s="62">
        <v>25</v>
      </c>
    </row>
    <row r="198" spans="12:13" x14ac:dyDescent="0.2">
      <c r="L198" s="6" t="s">
        <v>508</v>
      </c>
      <c r="M198" s="62">
        <v>25</v>
      </c>
    </row>
    <row r="199" spans="12:13" x14ac:dyDescent="0.2">
      <c r="L199" s="6" t="s">
        <v>509</v>
      </c>
      <c r="M199" s="62">
        <v>24</v>
      </c>
    </row>
    <row r="200" spans="12:13" x14ac:dyDescent="0.2">
      <c r="L200" s="6" t="s">
        <v>501</v>
      </c>
      <c r="M200" s="62">
        <v>25</v>
      </c>
    </row>
    <row r="201" spans="12:13" x14ac:dyDescent="0.2">
      <c r="L201" s="6" t="s">
        <v>157</v>
      </c>
      <c r="M201" s="62">
        <v>25</v>
      </c>
    </row>
    <row r="202" spans="12:13" x14ac:dyDescent="0.2">
      <c r="L202" s="6" t="s">
        <v>158</v>
      </c>
      <c r="M202" s="62">
        <v>25</v>
      </c>
    </row>
    <row r="203" spans="12:13" x14ac:dyDescent="0.2">
      <c r="L203" s="6" t="s">
        <v>159</v>
      </c>
      <c r="M203" s="62">
        <v>25</v>
      </c>
    </row>
    <row r="204" spans="12:13" x14ac:dyDescent="0.2">
      <c r="L204" s="6" t="s">
        <v>160</v>
      </c>
      <c r="M204" s="62">
        <v>25</v>
      </c>
    </row>
    <row r="205" spans="12:13" x14ac:dyDescent="0.2">
      <c r="L205" s="6" t="s">
        <v>510</v>
      </c>
      <c r="M205" s="62">
        <v>23</v>
      </c>
    </row>
    <row r="206" spans="12:13" x14ac:dyDescent="0.2">
      <c r="L206" s="6" t="s">
        <v>161</v>
      </c>
      <c r="M206" s="62">
        <v>25</v>
      </c>
    </row>
    <row r="207" spans="12:13" x14ac:dyDescent="0.2">
      <c r="L207" s="6" t="s">
        <v>162</v>
      </c>
      <c r="M207" s="62">
        <v>25</v>
      </c>
    </row>
    <row r="208" spans="12:13" x14ac:dyDescent="0.2">
      <c r="L208" s="6" t="s">
        <v>163</v>
      </c>
      <c r="M208" s="62">
        <v>25</v>
      </c>
    </row>
    <row r="209" spans="12:13" x14ac:dyDescent="0.2">
      <c r="L209" s="6" t="s">
        <v>164</v>
      </c>
      <c r="M209" s="62">
        <v>25</v>
      </c>
    </row>
    <row r="210" spans="12:13" x14ac:dyDescent="0.2">
      <c r="L210" s="6" t="s">
        <v>511</v>
      </c>
      <c r="M210" s="62">
        <v>24</v>
      </c>
    </row>
    <row r="211" spans="12:13" x14ac:dyDescent="0.2">
      <c r="L211" s="6" t="s">
        <v>512</v>
      </c>
      <c r="M211" s="62">
        <v>24</v>
      </c>
    </row>
    <row r="212" spans="12:13" x14ac:dyDescent="0.2">
      <c r="L212" s="6" t="s">
        <v>165</v>
      </c>
      <c r="M212" s="62">
        <v>25</v>
      </c>
    </row>
    <row r="213" spans="12:13" x14ac:dyDescent="0.2">
      <c r="L213" s="6" t="s">
        <v>513</v>
      </c>
      <c r="M213" s="62">
        <v>24</v>
      </c>
    </row>
    <row r="214" spans="12:13" x14ac:dyDescent="0.2">
      <c r="L214" s="6" t="s">
        <v>514</v>
      </c>
      <c r="M214" s="62">
        <v>24</v>
      </c>
    </row>
    <row r="215" spans="12:13" x14ac:dyDescent="0.2">
      <c r="L215" s="6" t="s">
        <v>166</v>
      </c>
      <c r="M215" s="62">
        <v>25</v>
      </c>
    </row>
    <row r="216" spans="12:13" x14ac:dyDescent="0.2">
      <c r="L216" s="6" t="s">
        <v>167</v>
      </c>
      <c r="M216" s="62">
        <v>25</v>
      </c>
    </row>
    <row r="217" spans="12:13" x14ac:dyDescent="0.2">
      <c r="L217" s="6" t="s">
        <v>515</v>
      </c>
      <c r="M217" s="62">
        <v>24</v>
      </c>
    </row>
    <row r="218" spans="12:13" x14ac:dyDescent="0.2">
      <c r="L218" s="6" t="s">
        <v>516</v>
      </c>
      <c r="M218" s="62">
        <v>24</v>
      </c>
    </row>
    <row r="219" spans="12:13" x14ac:dyDescent="0.2">
      <c r="L219" s="6" t="s">
        <v>168</v>
      </c>
      <c r="M219" s="62">
        <v>25</v>
      </c>
    </row>
    <row r="220" spans="12:13" x14ac:dyDescent="0.2">
      <c r="L220" s="6" t="s">
        <v>169</v>
      </c>
      <c r="M220" s="62">
        <v>25</v>
      </c>
    </row>
    <row r="221" spans="12:13" x14ac:dyDescent="0.2">
      <c r="L221" s="6" t="s">
        <v>170</v>
      </c>
      <c r="M221" s="62">
        <v>25</v>
      </c>
    </row>
    <row r="222" spans="12:13" x14ac:dyDescent="0.2">
      <c r="L222" s="6" t="s">
        <v>517</v>
      </c>
      <c r="M222" s="62">
        <v>25</v>
      </c>
    </row>
    <row r="223" spans="12:13" x14ac:dyDescent="0.2">
      <c r="L223" s="6" t="s">
        <v>171</v>
      </c>
      <c r="M223" s="62">
        <v>25</v>
      </c>
    </row>
    <row r="224" spans="12:13" x14ac:dyDescent="0.2">
      <c r="L224" s="6" t="s">
        <v>518</v>
      </c>
      <c r="M224" s="62">
        <v>25</v>
      </c>
    </row>
    <row r="225" spans="12:13" x14ac:dyDescent="0.2">
      <c r="L225" s="6" t="s">
        <v>519</v>
      </c>
      <c r="M225" s="62">
        <v>26</v>
      </c>
    </row>
    <row r="226" spans="12:13" x14ac:dyDescent="0.2">
      <c r="L226" s="6" t="s">
        <v>172</v>
      </c>
      <c r="M226" s="62">
        <v>25</v>
      </c>
    </row>
    <row r="227" spans="12:13" x14ac:dyDescent="0.2">
      <c r="L227" s="6" t="s">
        <v>173</v>
      </c>
      <c r="M227" s="62">
        <v>25</v>
      </c>
    </row>
    <row r="228" spans="12:13" x14ac:dyDescent="0.2">
      <c r="L228" s="6" t="s">
        <v>174</v>
      </c>
      <c r="M228" s="62">
        <v>25</v>
      </c>
    </row>
    <row r="229" spans="12:13" x14ac:dyDescent="0.2">
      <c r="L229" s="6" t="s">
        <v>175</v>
      </c>
      <c r="M229" s="62">
        <v>25</v>
      </c>
    </row>
    <row r="230" spans="12:13" x14ac:dyDescent="0.2">
      <c r="L230" s="6" t="s">
        <v>176</v>
      </c>
      <c r="M230" s="62">
        <v>25</v>
      </c>
    </row>
    <row r="231" spans="12:13" x14ac:dyDescent="0.2">
      <c r="L231" s="6" t="s">
        <v>520</v>
      </c>
      <c r="M231" s="62">
        <v>24</v>
      </c>
    </row>
    <row r="232" spans="12:13" x14ac:dyDescent="0.2">
      <c r="L232" s="6" t="s">
        <v>177</v>
      </c>
      <c r="M232" s="62">
        <v>25</v>
      </c>
    </row>
    <row r="233" spans="12:13" x14ac:dyDescent="0.2">
      <c r="L233" s="6" t="s">
        <v>521</v>
      </c>
      <c r="M233" s="62">
        <v>24</v>
      </c>
    </row>
    <row r="234" spans="12:13" x14ac:dyDescent="0.2">
      <c r="L234" s="6" t="s">
        <v>178</v>
      </c>
      <c r="M234" s="62">
        <v>25</v>
      </c>
    </row>
    <row r="235" spans="12:13" x14ac:dyDescent="0.2">
      <c r="L235" s="6" t="s">
        <v>522</v>
      </c>
      <c r="M235" s="62">
        <v>24</v>
      </c>
    </row>
    <row r="236" spans="12:13" x14ac:dyDescent="0.2">
      <c r="L236" s="6" t="s">
        <v>179</v>
      </c>
      <c r="M236" s="62">
        <v>25</v>
      </c>
    </row>
    <row r="237" spans="12:13" x14ac:dyDescent="0.2">
      <c r="L237" s="6" t="s">
        <v>180</v>
      </c>
      <c r="M237" s="62">
        <v>25</v>
      </c>
    </row>
    <row r="238" spans="12:13" x14ac:dyDescent="0.2">
      <c r="L238" s="6" t="s">
        <v>181</v>
      </c>
      <c r="M238" s="62">
        <v>26</v>
      </c>
    </row>
    <row r="239" spans="12:13" x14ac:dyDescent="0.2">
      <c r="L239" s="6" t="s">
        <v>182</v>
      </c>
      <c r="M239" s="62">
        <v>25</v>
      </c>
    </row>
    <row r="240" spans="12:13" x14ac:dyDescent="0.2">
      <c r="L240" s="6" t="s">
        <v>527</v>
      </c>
      <c r="M240" s="62">
        <v>24</v>
      </c>
    </row>
    <row r="241" spans="12:13" x14ac:dyDescent="0.2">
      <c r="L241" s="6" t="s">
        <v>183</v>
      </c>
      <c r="M241" s="62">
        <v>25</v>
      </c>
    </row>
    <row r="242" spans="12:13" x14ac:dyDescent="0.2">
      <c r="L242" s="6" t="s">
        <v>184</v>
      </c>
      <c r="M242" s="62">
        <v>25</v>
      </c>
    </row>
    <row r="243" spans="12:13" x14ac:dyDescent="0.2">
      <c r="L243" s="6" t="s">
        <v>185</v>
      </c>
      <c r="M243" s="62">
        <v>25</v>
      </c>
    </row>
    <row r="244" spans="12:13" x14ac:dyDescent="0.2">
      <c r="L244" s="6" t="s">
        <v>523</v>
      </c>
      <c r="M244" s="62">
        <v>25</v>
      </c>
    </row>
    <row r="245" spans="12:13" x14ac:dyDescent="0.2">
      <c r="L245" s="6" t="s">
        <v>186</v>
      </c>
      <c r="M245" s="62">
        <v>26</v>
      </c>
    </row>
    <row r="246" spans="12:13" x14ac:dyDescent="0.2">
      <c r="L246" s="6" t="s">
        <v>187</v>
      </c>
      <c r="M246" s="62">
        <v>25</v>
      </c>
    </row>
    <row r="247" spans="12:13" x14ac:dyDescent="0.2">
      <c r="L247" s="6" t="s">
        <v>188</v>
      </c>
      <c r="M247" s="62">
        <v>25</v>
      </c>
    </row>
    <row r="248" spans="12:13" x14ac:dyDescent="0.2">
      <c r="L248" s="6" t="s">
        <v>524</v>
      </c>
      <c r="M248" s="62">
        <v>23</v>
      </c>
    </row>
    <row r="249" spans="12:13" x14ac:dyDescent="0.2">
      <c r="L249" s="6" t="s">
        <v>525</v>
      </c>
      <c r="M249" s="62">
        <v>23</v>
      </c>
    </row>
    <row r="250" spans="12:13" x14ac:dyDescent="0.2">
      <c r="L250" s="6" t="s">
        <v>189</v>
      </c>
      <c r="M250" s="62">
        <v>25</v>
      </c>
    </row>
    <row r="251" spans="12:13" x14ac:dyDescent="0.2">
      <c r="L251" s="6" t="s">
        <v>190</v>
      </c>
      <c r="M251" s="62">
        <v>26</v>
      </c>
    </row>
    <row r="252" spans="12:13" x14ac:dyDescent="0.2">
      <c r="L252" s="6" t="s">
        <v>526</v>
      </c>
      <c r="M252" s="62">
        <v>23</v>
      </c>
    </row>
    <row r="253" spans="12:13" x14ac:dyDescent="0.2">
      <c r="L253" s="6" t="s">
        <v>191</v>
      </c>
      <c r="M253" s="62">
        <v>25</v>
      </c>
    </row>
    <row r="254" spans="12:13" x14ac:dyDescent="0.2">
      <c r="L254" s="6" t="s">
        <v>192</v>
      </c>
      <c r="M254" s="62">
        <v>23</v>
      </c>
    </row>
    <row r="255" spans="12:13" x14ac:dyDescent="0.2">
      <c r="L255" s="6" t="s">
        <v>193</v>
      </c>
      <c r="M255" s="62">
        <v>25</v>
      </c>
    </row>
    <row r="256" spans="12:13" x14ac:dyDescent="0.2">
      <c r="L256" s="6" t="s">
        <v>194</v>
      </c>
      <c r="M256" s="62">
        <v>26</v>
      </c>
    </row>
    <row r="257" spans="12:13" x14ac:dyDescent="0.2">
      <c r="L257" s="6" t="s">
        <v>195</v>
      </c>
      <c r="M257" s="62">
        <v>26</v>
      </c>
    </row>
    <row r="258" spans="12:13" x14ac:dyDescent="0.2">
      <c r="L258" s="6" t="s">
        <v>528</v>
      </c>
      <c r="M258" s="62">
        <v>25</v>
      </c>
    </row>
    <row r="259" spans="12:13" x14ac:dyDescent="0.2">
      <c r="L259" s="6" t="s">
        <v>196</v>
      </c>
      <c r="M259" s="62">
        <v>26</v>
      </c>
    </row>
    <row r="260" spans="12:13" x14ac:dyDescent="0.2">
      <c r="L260" s="6" t="s">
        <v>529</v>
      </c>
      <c r="M260" s="62">
        <v>25</v>
      </c>
    </row>
    <row r="261" spans="12:13" x14ac:dyDescent="0.2">
      <c r="L261" s="6" t="s">
        <v>197</v>
      </c>
      <c r="M261" s="62">
        <v>26</v>
      </c>
    </row>
    <row r="262" spans="12:13" x14ac:dyDescent="0.2">
      <c r="L262" s="6" t="s">
        <v>198</v>
      </c>
      <c r="M262" s="62">
        <v>26</v>
      </c>
    </row>
    <row r="263" spans="12:13" x14ac:dyDescent="0.2">
      <c r="L263" s="6" t="s">
        <v>530</v>
      </c>
      <c r="M263" s="62">
        <v>24</v>
      </c>
    </row>
    <row r="264" spans="12:13" x14ac:dyDescent="0.2">
      <c r="L264" s="6" t="s">
        <v>531</v>
      </c>
      <c r="M264" s="62">
        <v>24</v>
      </c>
    </row>
    <row r="265" spans="12:13" x14ac:dyDescent="0.2">
      <c r="L265" s="6" t="s">
        <v>385</v>
      </c>
      <c r="M265" s="62">
        <v>25</v>
      </c>
    </row>
    <row r="266" spans="12:13" x14ac:dyDescent="0.2">
      <c r="L266" s="6" t="s">
        <v>532</v>
      </c>
      <c r="M266" s="62">
        <v>24</v>
      </c>
    </row>
    <row r="267" spans="12:13" x14ac:dyDescent="0.2">
      <c r="L267" s="6" t="s">
        <v>533</v>
      </c>
      <c r="M267" s="62">
        <v>25</v>
      </c>
    </row>
    <row r="268" spans="12:13" x14ac:dyDescent="0.2">
      <c r="L268" s="6" t="s">
        <v>199</v>
      </c>
      <c r="M268" s="62">
        <v>25</v>
      </c>
    </row>
    <row r="269" spans="12:13" x14ac:dyDescent="0.2">
      <c r="L269" s="6" t="s">
        <v>200</v>
      </c>
      <c r="M269" s="62">
        <v>25</v>
      </c>
    </row>
    <row r="270" spans="12:13" x14ac:dyDescent="0.2">
      <c r="L270" s="6" t="s">
        <v>202</v>
      </c>
      <c r="M270" s="62">
        <v>25</v>
      </c>
    </row>
    <row r="271" spans="12:13" x14ac:dyDescent="0.2">
      <c r="L271" s="6" t="s">
        <v>201</v>
      </c>
      <c r="M271" s="62">
        <v>25</v>
      </c>
    </row>
    <row r="272" spans="12:13" x14ac:dyDescent="0.2">
      <c r="L272" s="6" t="s">
        <v>203</v>
      </c>
      <c r="M272" s="62">
        <v>26</v>
      </c>
    </row>
    <row r="273" spans="12:13" x14ac:dyDescent="0.2">
      <c r="L273" s="6" t="s">
        <v>534</v>
      </c>
      <c r="M273" s="62">
        <v>25</v>
      </c>
    </row>
    <row r="274" spans="12:13" x14ac:dyDescent="0.2">
      <c r="L274" s="6" t="s">
        <v>204</v>
      </c>
      <c r="M274" s="62">
        <v>25</v>
      </c>
    </row>
    <row r="275" spans="12:13" x14ac:dyDescent="0.2">
      <c r="L275" s="6" t="s">
        <v>205</v>
      </c>
      <c r="M275" s="62">
        <v>25</v>
      </c>
    </row>
    <row r="276" spans="12:13" x14ac:dyDescent="0.2">
      <c r="L276" s="6" t="s">
        <v>535</v>
      </c>
      <c r="M276" s="62">
        <v>24</v>
      </c>
    </row>
    <row r="277" spans="12:13" x14ac:dyDescent="0.2">
      <c r="L277" s="6" t="s">
        <v>206</v>
      </c>
      <c r="M277" s="62">
        <v>25</v>
      </c>
    </row>
    <row r="278" spans="12:13" x14ac:dyDescent="0.2">
      <c r="L278" s="6" t="s">
        <v>207</v>
      </c>
      <c r="M278" s="62">
        <v>25</v>
      </c>
    </row>
    <row r="279" spans="12:13" x14ac:dyDescent="0.2">
      <c r="L279" s="6" t="s">
        <v>208</v>
      </c>
      <c r="M279" s="62">
        <v>26</v>
      </c>
    </row>
    <row r="280" spans="12:13" x14ac:dyDescent="0.2">
      <c r="L280" s="6" t="s">
        <v>209</v>
      </c>
      <c r="M280" s="62">
        <v>26</v>
      </c>
    </row>
    <row r="281" spans="12:13" x14ac:dyDescent="0.2">
      <c r="L281" s="6" t="s">
        <v>386</v>
      </c>
      <c r="M281" s="62">
        <v>25</v>
      </c>
    </row>
    <row r="282" spans="12:13" x14ac:dyDescent="0.2">
      <c r="L282" s="6" t="s">
        <v>210</v>
      </c>
      <c r="M282" s="62">
        <v>26</v>
      </c>
    </row>
    <row r="283" spans="12:13" x14ac:dyDescent="0.2">
      <c r="L283" s="6" t="s">
        <v>536</v>
      </c>
      <c r="M283" s="62">
        <v>26</v>
      </c>
    </row>
    <row r="284" spans="12:13" x14ac:dyDescent="0.2">
      <c r="L284" s="6" t="s">
        <v>211</v>
      </c>
      <c r="M284" s="62">
        <v>25</v>
      </c>
    </row>
    <row r="285" spans="12:13" x14ac:dyDescent="0.2">
      <c r="L285" s="6" t="s">
        <v>212</v>
      </c>
      <c r="M285" s="62">
        <v>26</v>
      </c>
    </row>
    <row r="286" spans="12:13" x14ac:dyDescent="0.2">
      <c r="L286" s="6" t="s">
        <v>213</v>
      </c>
      <c r="M286" s="62">
        <v>25</v>
      </c>
    </row>
    <row r="287" spans="12:13" x14ac:dyDescent="0.2">
      <c r="L287" s="6" t="s">
        <v>214</v>
      </c>
      <c r="M287" s="62">
        <v>25</v>
      </c>
    </row>
    <row r="288" spans="12:13" x14ac:dyDescent="0.2">
      <c r="L288" s="6" t="s">
        <v>215</v>
      </c>
      <c r="M288" s="62">
        <v>25</v>
      </c>
    </row>
    <row r="289" spans="12:13" x14ac:dyDescent="0.2">
      <c r="L289" s="6" t="s">
        <v>216</v>
      </c>
      <c r="M289" s="62">
        <v>25</v>
      </c>
    </row>
    <row r="290" spans="12:13" x14ac:dyDescent="0.2">
      <c r="L290" s="6" t="s">
        <v>217</v>
      </c>
      <c r="M290" s="62">
        <v>25</v>
      </c>
    </row>
    <row r="291" spans="12:13" x14ac:dyDescent="0.2">
      <c r="L291" s="6" t="s">
        <v>218</v>
      </c>
      <c r="M291" s="62">
        <v>25</v>
      </c>
    </row>
    <row r="292" spans="12:13" x14ac:dyDescent="0.2">
      <c r="L292" s="6" t="s">
        <v>373</v>
      </c>
      <c r="M292" s="62">
        <v>26</v>
      </c>
    </row>
    <row r="293" spans="12:13" x14ac:dyDescent="0.2">
      <c r="L293" s="6" t="s">
        <v>219</v>
      </c>
      <c r="M293" s="62">
        <v>25</v>
      </c>
    </row>
    <row r="294" spans="12:13" x14ac:dyDescent="0.2">
      <c r="L294" s="6" t="s">
        <v>537</v>
      </c>
      <c r="M294" s="62">
        <v>24</v>
      </c>
    </row>
    <row r="295" spans="12:13" x14ac:dyDescent="0.2">
      <c r="L295" s="6" t="s">
        <v>538</v>
      </c>
      <c r="M295" s="62">
        <v>25</v>
      </c>
    </row>
    <row r="296" spans="12:13" x14ac:dyDescent="0.2">
      <c r="L296" s="6" t="s">
        <v>539</v>
      </c>
      <c r="M296" s="62">
        <v>23</v>
      </c>
    </row>
    <row r="297" spans="12:13" x14ac:dyDescent="0.2">
      <c r="L297" s="6" t="s">
        <v>220</v>
      </c>
      <c r="M297" s="62">
        <v>25</v>
      </c>
    </row>
    <row r="298" spans="12:13" x14ac:dyDescent="0.2">
      <c r="L298" s="6" t="s">
        <v>221</v>
      </c>
      <c r="M298" s="62">
        <v>25</v>
      </c>
    </row>
    <row r="299" spans="12:13" x14ac:dyDescent="0.2">
      <c r="L299" s="6" t="s">
        <v>222</v>
      </c>
      <c r="M299" s="62">
        <v>25</v>
      </c>
    </row>
    <row r="300" spans="12:13" x14ac:dyDescent="0.2">
      <c r="L300" s="6" t="s">
        <v>223</v>
      </c>
      <c r="M300" s="62">
        <v>25</v>
      </c>
    </row>
    <row r="301" spans="12:13" x14ac:dyDescent="0.2">
      <c r="L301" s="6" t="s">
        <v>224</v>
      </c>
      <c r="M301" s="62">
        <v>26</v>
      </c>
    </row>
    <row r="302" spans="12:13" x14ac:dyDescent="0.2">
      <c r="L302" s="6" t="s">
        <v>540</v>
      </c>
      <c r="M302" s="62">
        <v>25</v>
      </c>
    </row>
    <row r="303" spans="12:13" x14ac:dyDescent="0.2">
      <c r="L303" s="6" t="s">
        <v>543</v>
      </c>
      <c r="M303" s="62">
        <v>25</v>
      </c>
    </row>
    <row r="304" spans="12:13" x14ac:dyDescent="0.2">
      <c r="L304" s="6" t="s">
        <v>225</v>
      </c>
      <c r="M304" s="62">
        <v>25</v>
      </c>
    </row>
    <row r="305" spans="12:13" x14ac:dyDescent="0.2">
      <c r="L305" s="6" t="s">
        <v>226</v>
      </c>
      <c r="M305" s="62">
        <v>25</v>
      </c>
    </row>
    <row r="306" spans="12:13" x14ac:dyDescent="0.2">
      <c r="L306" s="6" t="s">
        <v>227</v>
      </c>
      <c r="M306" s="62">
        <v>26</v>
      </c>
    </row>
    <row r="307" spans="12:13" x14ac:dyDescent="0.2">
      <c r="L307" s="6" t="s">
        <v>541</v>
      </c>
      <c r="M307" s="62">
        <v>23</v>
      </c>
    </row>
    <row r="308" spans="12:13" x14ac:dyDescent="0.2">
      <c r="L308" s="6" t="s">
        <v>228</v>
      </c>
      <c r="M308" s="62">
        <v>25</v>
      </c>
    </row>
    <row r="309" spans="12:13" x14ac:dyDescent="0.2">
      <c r="L309" s="6" t="s">
        <v>229</v>
      </c>
      <c r="M309" s="62">
        <v>25</v>
      </c>
    </row>
    <row r="310" spans="12:13" x14ac:dyDescent="0.2">
      <c r="L310" s="6" t="s">
        <v>542</v>
      </c>
      <c r="M310" s="62">
        <v>25</v>
      </c>
    </row>
    <row r="311" spans="12:13" x14ac:dyDescent="0.2">
      <c r="L311" s="6" t="s">
        <v>230</v>
      </c>
      <c r="M311" s="62">
        <v>25</v>
      </c>
    </row>
    <row r="312" spans="12:13" x14ac:dyDescent="0.2">
      <c r="L312" s="6" t="s">
        <v>544</v>
      </c>
      <c r="M312" s="62">
        <v>24</v>
      </c>
    </row>
    <row r="313" spans="12:13" x14ac:dyDescent="0.2">
      <c r="L313" s="6" t="s">
        <v>545</v>
      </c>
      <c r="M313" s="62">
        <v>25</v>
      </c>
    </row>
    <row r="314" spans="12:13" x14ac:dyDescent="0.2">
      <c r="L314" s="6" t="s">
        <v>231</v>
      </c>
      <c r="M314" s="62">
        <v>25</v>
      </c>
    </row>
    <row r="315" spans="12:13" x14ac:dyDescent="0.2">
      <c r="L315" s="6" t="s">
        <v>546</v>
      </c>
      <c r="M315" s="62">
        <v>25</v>
      </c>
    </row>
    <row r="316" spans="12:13" x14ac:dyDescent="0.2">
      <c r="L316" s="6" t="s">
        <v>547</v>
      </c>
      <c r="M316" s="62">
        <v>23</v>
      </c>
    </row>
    <row r="317" spans="12:13" x14ac:dyDescent="0.2">
      <c r="L317" s="6" t="s">
        <v>548</v>
      </c>
      <c r="M317" s="62">
        <v>23</v>
      </c>
    </row>
    <row r="318" spans="12:13" x14ac:dyDescent="0.2">
      <c r="L318" s="6" t="s">
        <v>232</v>
      </c>
      <c r="M318" s="62">
        <v>26</v>
      </c>
    </row>
    <row r="319" spans="12:13" x14ac:dyDescent="0.2">
      <c r="L319" s="6" t="s">
        <v>233</v>
      </c>
      <c r="M319" s="62">
        <v>25</v>
      </c>
    </row>
    <row r="320" spans="12:13" x14ac:dyDescent="0.2">
      <c r="L320" s="6" t="s">
        <v>234</v>
      </c>
      <c r="M320" s="62">
        <v>25</v>
      </c>
    </row>
    <row r="321" spans="12:13" x14ac:dyDescent="0.2">
      <c r="L321" s="6" t="s">
        <v>235</v>
      </c>
      <c r="M321" s="62">
        <v>25</v>
      </c>
    </row>
    <row r="322" spans="12:13" x14ac:dyDescent="0.2">
      <c r="L322" s="6" t="s">
        <v>549</v>
      </c>
      <c r="M322" s="62">
        <v>26</v>
      </c>
    </row>
    <row r="323" spans="12:13" x14ac:dyDescent="0.2">
      <c r="L323" s="6" t="s">
        <v>374</v>
      </c>
      <c r="M323" s="62">
        <v>26</v>
      </c>
    </row>
    <row r="324" spans="12:13" x14ac:dyDescent="0.2">
      <c r="L324" s="6" t="s">
        <v>551</v>
      </c>
      <c r="M324" s="62">
        <v>25</v>
      </c>
    </row>
    <row r="325" spans="12:13" x14ac:dyDescent="0.2">
      <c r="L325" s="6" t="s">
        <v>236</v>
      </c>
      <c r="M325" s="62">
        <v>25</v>
      </c>
    </row>
    <row r="326" spans="12:13" x14ac:dyDescent="0.2">
      <c r="L326" s="6" t="s">
        <v>550</v>
      </c>
      <c r="M326" s="62">
        <v>24</v>
      </c>
    </row>
    <row r="327" spans="12:13" x14ac:dyDescent="0.2">
      <c r="L327" s="6" t="s">
        <v>237</v>
      </c>
      <c r="M327" s="62">
        <v>25</v>
      </c>
    </row>
    <row r="328" spans="12:13" x14ac:dyDescent="0.2">
      <c r="L328" s="6" t="s">
        <v>238</v>
      </c>
      <c r="M328" s="62">
        <v>25</v>
      </c>
    </row>
    <row r="329" spans="12:13" x14ac:dyDescent="0.2">
      <c r="L329" s="6" t="s">
        <v>239</v>
      </c>
      <c r="M329" s="62">
        <v>25</v>
      </c>
    </row>
    <row r="330" spans="12:13" x14ac:dyDescent="0.2">
      <c r="L330" s="6" t="s">
        <v>552</v>
      </c>
      <c r="M330" s="62">
        <v>24</v>
      </c>
    </row>
    <row r="331" spans="12:13" x14ac:dyDescent="0.2">
      <c r="L331" s="6" t="s">
        <v>241</v>
      </c>
      <c r="M331" s="62">
        <v>26</v>
      </c>
    </row>
    <row r="332" spans="12:13" x14ac:dyDescent="0.2">
      <c r="L332" s="6" t="s">
        <v>242</v>
      </c>
      <c r="M332" s="62">
        <v>25</v>
      </c>
    </row>
    <row r="333" spans="12:13" x14ac:dyDescent="0.2">
      <c r="L333" s="6" t="s">
        <v>243</v>
      </c>
      <c r="M333" s="62">
        <v>25</v>
      </c>
    </row>
    <row r="334" spans="12:13" x14ac:dyDescent="0.2">
      <c r="L334" s="6" t="s">
        <v>244</v>
      </c>
      <c r="M334" s="62">
        <v>25</v>
      </c>
    </row>
    <row r="335" spans="12:13" x14ac:dyDescent="0.2">
      <c r="L335" s="6" t="s">
        <v>553</v>
      </c>
      <c r="M335" s="62">
        <v>24</v>
      </c>
    </row>
    <row r="336" spans="12:13" x14ac:dyDescent="0.2">
      <c r="L336" s="6" t="s">
        <v>240</v>
      </c>
      <c r="M336" s="62">
        <v>26</v>
      </c>
    </row>
    <row r="337" spans="12:13" x14ac:dyDescent="0.2">
      <c r="L337" s="6" t="s">
        <v>245</v>
      </c>
      <c r="M337" s="62">
        <v>25</v>
      </c>
    </row>
    <row r="338" spans="12:13" x14ac:dyDescent="0.2">
      <c r="L338" s="6" t="s">
        <v>554</v>
      </c>
      <c r="M338" s="62">
        <v>24</v>
      </c>
    </row>
    <row r="339" spans="12:13" x14ac:dyDescent="0.2">
      <c r="L339" s="6" t="s">
        <v>246</v>
      </c>
      <c r="M339" s="62">
        <v>25</v>
      </c>
    </row>
    <row r="340" spans="12:13" x14ac:dyDescent="0.2">
      <c r="L340" s="6" t="s">
        <v>247</v>
      </c>
      <c r="M340" s="62">
        <v>25</v>
      </c>
    </row>
    <row r="341" spans="12:13" x14ac:dyDescent="0.2">
      <c r="L341" s="6" t="s">
        <v>248</v>
      </c>
      <c r="M341" s="62">
        <v>25</v>
      </c>
    </row>
    <row r="342" spans="12:13" x14ac:dyDescent="0.2">
      <c r="L342" s="6" t="s">
        <v>249</v>
      </c>
      <c r="M342" s="62">
        <v>25</v>
      </c>
    </row>
    <row r="343" spans="12:13" x14ac:dyDescent="0.2">
      <c r="L343" s="6" t="s">
        <v>250</v>
      </c>
      <c r="M343" s="62">
        <v>25</v>
      </c>
    </row>
    <row r="344" spans="12:13" x14ac:dyDescent="0.2">
      <c r="L344" s="6" t="s">
        <v>251</v>
      </c>
      <c r="M344" s="62">
        <v>26</v>
      </c>
    </row>
    <row r="345" spans="12:13" x14ac:dyDescent="0.2">
      <c r="L345" s="6" t="s">
        <v>252</v>
      </c>
      <c r="M345" s="62">
        <v>25</v>
      </c>
    </row>
    <row r="346" spans="12:13" x14ac:dyDescent="0.2">
      <c r="L346" s="6" t="s">
        <v>555</v>
      </c>
      <c r="M346" s="62">
        <v>23</v>
      </c>
    </row>
    <row r="347" spans="12:13" x14ac:dyDescent="0.2">
      <c r="L347" s="6" t="s">
        <v>556</v>
      </c>
      <c r="M347" s="62">
        <v>25</v>
      </c>
    </row>
    <row r="348" spans="12:13" x14ac:dyDescent="0.2">
      <c r="L348" s="6" t="s">
        <v>557</v>
      </c>
      <c r="M348" s="62">
        <v>23</v>
      </c>
    </row>
    <row r="349" spans="12:13" x14ac:dyDescent="0.2">
      <c r="L349" s="6" t="s">
        <v>558</v>
      </c>
      <c r="M349" s="62">
        <v>23</v>
      </c>
    </row>
    <row r="350" spans="12:13" x14ac:dyDescent="0.2">
      <c r="L350" s="6" t="s">
        <v>559</v>
      </c>
      <c r="M350" s="62">
        <v>24</v>
      </c>
    </row>
    <row r="351" spans="12:13" x14ac:dyDescent="0.2">
      <c r="L351" s="6" t="s">
        <v>560</v>
      </c>
      <c r="M351" s="62">
        <v>23</v>
      </c>
    </row>
    <row r="352" spans="12:13" x14ac:dyDescent="0.2">
      <c r="L352" s="6" t="s">
        <v>253</v>
      </c>
      <c r="M352" s="62">
        <v>25</v>
      </c>
    </row>
    <row r="353" spans="12:13" x14ac:dyDescent="0.2">
      <c r="L353" s="6" t="s">
        <v>254</v>
      </c>
      <c r="M353" s="62">
        <v>25</v>
      </c>
    </row>
    <row r="354" spans="12:13" x14ac:dyDescent="0.2">
      <c r="L354" s="6" t="s">
        <v>255</v>
      </c>
      <c r="M354" s="62">
        <v>25</v>
      </c>
    </row>
    <row r="355" spans="12:13" x14ac:dyDescent="0.2">
      <c r="L355" s="6" t="s">
        <v>561</v>
      </c>
      <c r="M355" s="62">
        <v>23</v>
      </c>
    </row>
    <row r="356" spans="12:13" x14ac:dyDescent="0.2">
      <c r="L356" s="6" t="s">
        <v>256</v>
      </c>
      <c r="M356" s="62">
        <v>26</v>
      </c>
    </row>
    <row r="357" spans="12:13" x14ac:dyDescent="0.2">
      <c r="L357" s="6" t="s">
        <v>257</v>
      </c>
      <c r="M357" s="62">
        <v>25</v>
      </c>
    </row>
    <row r="358" spans="12:13" x14ac:dyDescent="0.2">
      <c r="L358" s="6" t="s">
        <v>562</v>
      </c>
      <c r="M358" s="62">
        <v>24</v>
      </c>
    </row>
    <row r="359" spans="12:13" x14ac:dyDescent="0.2">
      <c r="L359" s="6" t="s">
        <v>258</v>
      </c>
      <c r="M359" s="62">
        <v>25</v>
      </c>
    </row>
    <row r="360" spans="12:13" x14ac:dyDescent="0.2">
      <c r="L360" s="6" t="s">
        <v>259</v>
      </c>
      <c r="M360" s="62">
        <v>26</v>
      </c>
    </row>
    <row r="361" spans="12:13" x14ac:dyDescent="0.2">
      <c r="L361" s="6" t="s">
        <v>260</v>
      </c>
      <c r="M361" s="62">
        <v>25</v>
      </c>
    </row>
    <row r="362" spans="12:13" x14ac:dyDescent="0.2">
      <c r="L362" s="6" t="s">
        <v>261</v>
      </c>
      <c r="M362" s="62">
        <v>26</v>
      </c>
    </row>
    <row r="363" spans="12:13" x14ac:dyDescent="0.2">
      <c r="L363" s="6" t="s">
        <v>563</v>
      </c>
      <c r="M363" s="62">
        <v>23</v>
      </c>
    </row>
    <row r="364" spans="12:13" x14ac:dyDescent="0.2">
      <c r="L364" s="6" t="s">
        <v>564</v>
      </c>
      <c r="M364" s="62">
        <v>24</v>
      </c>
    </row>
    <row r="365" spans="12:13" x14ac:dyDescent="0.2">
      <c r="L365" s="6" t="s">
        <v>262</v>
      </c>
      <c r="M365" s="62">
        <v>26</v>
      </c>
    </row>
    <row r="366" spans="12:13" x14ac:dyDescent="0.2">
      <c r="L366" s="6" t="s">
        <v>263</v>
      </c>
      <c r="M366" s="62">
        <v>26</v>
      </c>
    </row>
    <row r="367" spans="12:13" x14ac:dyDescent="0.2">
      <c r="L367" s="6" t="s">
        <v>565</v>
      </c>
      <c r="M367" s="62">
        <v>24</v>
      </c>
    </row>
    <row r="368" spans="12:13" x14ac:dyDescent="0.2">
      <c r="L368" s="6" t="s">
        <v>264</v>
      </c>
      <c r="M368" s="62">
        <v>26</v>
      </c>
    </row>
    <row r="369" spans="12:13" x14ac:dyDescent="0.2">
      <c r="L369" s="6" t="s">
        <v>566</v>
      </c>
      <c r="M369" s="62">
        <v>25</v>
      </c>
    </row>
    <row r="370" spans="12:13" x14ac:dyDescent="0.2">
      <c r="L370" s="6" t="s">
        <v>265</v>
      </c>
      <c r="M370" s="62">
        <v>25</v>
      </c>
    </row>
    <row r="371" spans="12:13" x14ac:dyDescent="0.2">
      <c r="L371" s="6" t="s">
        <v>567</v>
      </c>
      <c r="M371" s="62">
        <v>24</v>
      </c>
    </row>
    <row r="372" spans="12:13" x14ac:dyDescent="0.2">
      <c r="L372" s="6" t="s">
        <v>568</v>
      </c>
      <c r="M372" s="62">
        <v>25</v>
      </c>
    </row>
    <row r="373" spans="12:13" x14ac:dyDescent="0.2">
      <c r="L373" s="6" t="s">
        <v>569</v>
      </c>
      <c r="M373" s="62">
        <v>24</v>
      </c>
    </row>
    <row r="374" spans="12:13" x14ac:dyDescent="0.2">
      <c r="L374" s="6" t="s">
        <v>570</v>
      </c>
      <c r="M374" s="62">
        <v>25</v>
      </c>
    </row>
    <row r="375" spans="12:13" x14ac:dyDescent="0.2">
      <c r="L375" s="6" t="s">
        <v>266</v>
      </c>
      <c r="M375" s="62">
        <v>26</v>
      </c>
    </row>
    <row r="376" spans="12:13" x14ac:dyDescent="0.2">
      <c r="L376" s="6" t="s">
        <v>571</v>
      </c>
      <c r="M376" s="62">
        <v>24</v>
      </c>
    </row>
    <row r="377" spans="12:13" x14ac:dyDescent="0.2">
      <c r="L377" s="6" t="s">
        <v>267</v>
      </c>
      <c r="M377" s="62">
        <v>25</v>
      </c>
    </row>
    <row r="378" spans="12:13" x14ac:dyDescent="0.2">
      <c r="L378" s="6" t="s">
        <v>572</v>
      </c>
      <c r="M378" s="62">
        <v>23</v>
      </c>
    </row>
    <row r="379" spans="12:13" x14ac:dyDescent="0.2">
      <c r="L379" s="6" t="s">
        <v>573</v>
      </c>
      <c r="M379" s="62">
        <v>24</v>
      </c>
    </row>
    <row r="380" spans="12:13" x14ac:dyDescent="0.2">
      <c r="L380" s="6" t="s">
        <v>574</v>
      </c>
      <c r="M380" s="62">
        <v>24</v>
      </c>
    </row>
    <row r="381" spans="12:13" x14ac:dyDescent="0.2">
      <c r="L381" s="6" t="s">
        <v>575</v>
      </c>
      <c r="M381" s="62">
        <v>23</v>
      </c>
    </row>
    <row r="382" spans="12:13" x14ac:dyDescent="0.2">
      <c r="L382" s="6" t="s">
        <v>268</v>
      </c>
      <c r="M382" s="62">
        <v>26</v>
      </c>
    </row>
    <row r="383" spans="12:13" x14ac:dyDescent="0.2">
      <c r="L383" s="6" t="s">
        <v>576</v>
      </c>
      <c r="M383" s="62">
        <v>23</v>
      </c>
    </row>
    <row r="384" spans="12:13" x14ac:dyDescent="0.2">
      <c r="L384" s="6" t="s">
        <v>577</v>
      </c>
      <c r="M384" s="62">
        <v>24</v>
      </c>
    </row>
    <row r="385" spans="12:13" x14ac:dyDescent="0.2">
      <c r="L385" s="6" t="s">
        <v>269</v>
      </c>
      <c r="M385" s="62">
        <v>25</v>
      </c>
    </row>
    <row r="386" spans="12:13" x14ac:dyDescent="0.2">
      <c r="L386" s="6" t="s">
        <v>270</v>
      </c>
      <c r="M386" s="62">
        <v>25</v>
      </c>
    </row>
    <row r="387" spans="12:13" x14ac:dyDescent="0.2">
      <c r="L387" s="6" t="s">
        <v>271</v>
      </c>
      <c r="M387" s="62">
        <v>26</v>
      </c>
    </row>
    <row r="388" spans="12:13" x14ac:dyDescent="0.2">
      <c r="L388" s="6" t="s">
        <v>272</v>
      </c>
      <c r="M388" s="62">
        <v>25</v>
      </c>
    </row>
    <row r="389" spans="12:13" x14ac:dyDescent="0.2">
      <c r="L389" s="6" t="s">
        <v>578</v>
      </c>
      <c r="M389" s="62">
        <v>25</v>
      </c>
    </row>
    <row r="390" spans="12:13" x14ac:dyDescent="0.2">
      <c r="L390" s="6" t="s">
        <v>273</v>
      </c>
      <c r="M390" s="62">
        <v>25</v>
      </c>
    </row>
    <row r="391" spans="12:13" x14ac:dyDescent="0.2">
      <c r="L391" s="6" t="s">
        <v>579</v>
      </c>
      <c r="M391" s="62">
        <v>25</v>
      </c>
    </row>
    <row r="392" spans="12:13" x14ac:dyDescent="0.2">
      <c r="L392" s="6" t="s">
        <v>580</v>
      </c>
      <c r="M392" s="62">
        <v>24</v>
      </c>
    </row>
    <row r="393" spans="12:13" x14ac:dyDescent="0.2">
      <c r="L393" s="6" t="s">
        <v>274</v>
      </c>
      <c r="M393" s="62">
        <v>25</v>
      </c>
    </row>
    <row r="394" spans="12:13" x14ac:dyDescent="0.2">
      <c r="L394" s="6" t="s">
        <v>581</v>
      </c>
      <c r="M394" s="62">
        <v>24</v>
      </c>
    </row>
    <row r="395" spans="12:13" x14ac:dyDescent="0.2">
      <c r="L395" s="6" t="s">
        <v>582</v>
      </c>
      <c r="M395" s="62">
        <v>24</v>
      </c>
    </row>
    <row r="396" spans="12:13" x14ac:dyDescent="0.2">
      <c r="L396" s="6" t="s">
        <v>275</v>
      </c>
      <c r="M396" s="62">
        <v>26</v>
      </c>
    </row>
    <row r="397" spans="12:13" x14ac:dyDescent="0.2">
      <c r="L397" s="6" t="s">
        <v>276</v>
      </c>
      <c r="M397" s="62">
        <v>26</v>
      </c>
    </row>
    <row r="398" spans="12:13" x14ac:dyDescent="0.2">
      <c r="L398" s="6" t="s">
        <v>277</v>
      </c>
      <c r="M398" s="62">
        <v>26</v>
      </c>
    </row>
    <row r="399" spans="12:13" x14ac:dyDescent="0.2">
      <c r="L399" s="6" t="s">
        <v>278</v>
      </c>
      <c r="M399" s="62">
        <v>26</v>
      </c>
    </row>
    <row r="400" spans="12:13" x14ac:dyDescent="0.2">
      <c r="L400" s="6" t="s">
        <v>279</v>
      </c>
      <c r="M400" s="62">
        <v>25</v>
      </c>
    </row>
    <row r="401" spans="12:13" x14ac:dyDescent="0.2">
      <c r="L401" s="6" t="s">
        <v>583</v>
      </c>
      <c r="M401" s="62">
        <v>25</v>
      </c>
    </row>
    <row r="402" spans="12:13" x14ac:dyDescent="0.2">
      <c r="L402" s="6" t="s">
        <v>584</v>
      </c>
      <c r="M402" s="62">
        <v>25</v>
      </c>
    </row>
    <row r="403" spans="12:13" x14ac:dyDescent="0.2">
      <c r="L403" s="6" t="s">
        <v>585</v>
      </c>
      <c r="M403" s="62">
        <v>25</v>
      </c>
    </row>
    <row r="404" spans="12:13" x14ac:dyDescent="0.2">
      <c r="L404" s="6" t="s">
        <v>282</v>
      </c>
      <c r="M404" s="62">
        <v>25</v>
      </c>
    </row>
    <row r="405" spans="12:13" x14ac:dyDescent="0.2">
      <c r="L405" s="6" t="s">
        <v>283</v>
      </c>
      <c r="M405" s="62">
        <v>26</v>
      </c>
    </row>
    <row r="406" spans="12:13" x14ac:dyDescent="0.2">
      <c r="L406" s="6" t="s">
        <v>387</v>
      </c>
      <c r="M406" s="62">
        <v>25</v>
      </c>
    </row>
    <row r="407" spans="12:13" x14ac:dyDescent="0.2">
      <c r="L407" s="6" t="s">
        <v>280</v>
      </c>
      <c r="M407" s="62">
        <v>25</v>
      </c>
    </row>
    <row r="408" spans="12:13" x14ac:dyDescent="0.2">
      <c r="L408" s="6" t="s">
        <v>375</v>
      </c>
      <c r="M408" s="62">
        <v>25</v>
      </c>
    </row>
    <row r="409" spans="12:13" x14ac:dyDescent="0.2">
      <c r="L409" s="6" t="s">
        <v>281</v>
      </c>
      <c r="M409" s="62">
        <v>25</v>
      </c>
    </row>
    <row r="410" spans="12:13" x14ac:dyDescent="0.2">
      <c r="L410" s="6" t="s">
        <v>586</v>
      </c>
      <c r="M410" s="62">
        <v>24</v>
      </c>
    </row>
    <row r="411" spans="12:13" x14ac:dyDescent="0.2">
      <c r="L411" s="6" t="s">
        <v>587</v>
      </c>
      <c r="M411" s="62">
        <v>24</v>
      </c>
    </row>
    <row r="412" spans="12:13" x14ac:dyDescent="0.2">
      <c r="L412" s="6" t="s">
        <v>284</v>
      </c>
      <c r="M412" s="62">
        <v>25</v>
      </c>
    </row>
    <row r="413" spans="12:13" x14ac:dyDescent="0.2">
      <c r="L413" s="6" t="s">
        <v>588</v>
      </c>
      <c r="M413" s="62">
        <v>23</v>
      </c>
    </row>
    <row r="414" spans="12:13" x14ac:dyDescent="0.2">
      <c r="L414" s="6" t="s">
        <v>589</v>
      </c>
      <c r="M414" s="62">
        <v>25</v>
      </c>
    </row>
    <row r="415" spans="12:13" x14ac:dyDescent="0.2">
      <c r="L415" s="6" t="s">
        <v>285</v>
      </c>
      <c r="M415" s="62">
        <v>25</v>
      </c>
    </row>
    <row r="416" spans="12:13" x14ac:dyDescent="0.2">
      <c r="L416" s="6" t="s">
        <v>376</v>
      </c>
      <c r="M416" s="62">
        <v>25</v>
      </c>
    </row>
    <row r="417" spans="12:13" x14ac:dyDescent="0.2">
      <c r="L417" s="6" t="s">
        <v>286</v>
      </c>
      <c r="M417" s="62">
        <v>25</v>
      </c>
    </row>
    <row r="418" spans="12:13" x14ac:dyDescent="0.2">
      <c r="L418" s="6" t="s">
        <v>590</v>
      </c>
      <c r="M418" s="62">
        <v>24</v>
      </c>
    </row>
    <row r="419" spans="12:13" x14ac:dyDescent="0.2">
      <c r="L419" s="6" t="s">
        <v>591</v>
      </c>
      <c r="M419" s="62">
        <v>25</v>
      </c>
    </row>
    <row r="420" spans="12:13" x14ac:dyDescent="0.2">
      <c r="L420" s="6" t="s">
        <v>592</v>
      </c>
      <c r="M420" s="62">
        <v>25</v>
      </c>
    </row>
    <row r="421" spans="12:13" x14ac:dyDescent="0.2">
      <c r="L421" s="6" t="s">
        <v>593</v>
      </c>
      <c r="M421" s="62">
        <v>24</v>
      </c>
    </row>
    <row r="422" spans="12:13" x14ac:dyDescent="0.2">
      <c r="L422" s="6" t="s">
        <v>287</v>
      </c>
      <c r="M422" s="62">
        <v>26</v>
      </c>
    </row>
    <row r="423" spans="12:13" x14ac:dyDescent="0.2">
      <c r="L423" s="6" t="s">
        <v>594</v>
      </c>
      <c r="M423" s="62">
        <v>24</v>
      </c>
    </row>
    <row r="424" spans="12:13" x14ac:dyDescent="0.2">
      <c r="L424" s="6" t="s">
        <v>288</v>
      </c>
      <c r="M424" s="62">
        <v>26</v>
      </c>
    </row>
    <row r="425" spans="12:13" x14ac:dyDescent="0.2">
      <c r="L425" s="6" t="s">
        <v>595</v>
      </c>
      <c r="M425" s="62">
        <v>24</v>
      </c>
    </row>
    <row r="426" spans="12:13" x14ac:dyDescent="0.2">
      <c r="L426" s="6" t="s">
        <v>289</v>
      </c>
      <c r="M426" s="62">
        <v>25</v>
      </c>
    </row>
    <row r="427" spans="12:13" x14ac:dyDescent="0.2">
      <c r="L427" s="6" t="s">
        <v>377</v>
      </c>
      <c r="M427" s="62">
        <v>25</v>
      </c>
    </row>
    <row r="428" spans="12:13" x14ac:dyDescent="0.2">
      <c r="L428" s="6" t="s">
        <v>596</v>
      </c>
      <c r="M428" s="62">
        <v>25</v>
      </c>
    </row>
    <row r="429" spans="12:13" x14ac:dyDescent="0.2">
      <c r="L429" s="6" t="s">
        <v>597</v>
      </c>
      <c r="M429" s="62">
        <v>25</v>
      </c>
    </row>
    <row r="430" spans="12:13" x14ac:dyDescent="0.2">
      <c r="L430" s="6" t="s">
        <v>598</v>
      </c>
      <c r="M430" s="62">
        <v>25</v>
      </c>
    </row>
    <row r="431" spans="12:13" x14ac:dyDescent="0.2">
      <c r="L431" s="6" t="s">
        <v>599</v>
      </c>
      <c r="M431" s="62">
        <v>24</v>
      </c>
    </row>
    <row r="432" spans="12:13" x14ac:dyDescent="0.2">
      <c r="L432" s="6" t="s">
        <v>600</v>
      </c>
      <c r="M432" s="62">
        <v>25</v>
      </c>
    </row>
    <row r="433" spans="12:13" x14ac:dyDescent="0.2">
      <c r="L433" s="6" t="s">
        <v>290</v>
      </c>
      <c r="M433" s="62">
        <v>25</v>
      </c>
    </row>
    <row r="434" spans="12:13" x14ac:dyDescent="0.2">
      <c r="L434" s="6" t="s">
        <v>291</v>
      </c>
      <c r="M434" s="62">
        <v>25</v>
      </c>
    </row>
    <row r="435" spans="12:13" x14ac:dyDescent="0.2">
      <c r="L435" s="6" t="s">
        <v>601</v>
      </c>
      <c r="M435" s="62">
        <v>25</v>
      </c>
    </row>
    <row r="436" spans="12:13" x14ac:dyDescent="0.2">
      <c r="L436" s="6" t="s">
        <v>602</v>
      </c>
      <c r="M436" s="62">
        <v>24</v>
      </c>
    </row>
    <row r="437" spans="12:13" x14ac:dyDescent="0.2">
      <c r="L437" s="6" t="s">
        <v>603</v>
      </c>
      <c r="M437" s="62">
        <v>23</v>
      </c>
    </row>
    <row r="438" spans="12:13" x14ac:dyDescent="0.2">
      <c r="L438" s="6" t="s">
        <v>292</v>
      </c>
      <c r="M438" s="62">
        <v>25</v>
      </c>
    </row>
    <row r="439" spans="12:13" x14ac:dyDescent="0.2">
      <c r="L439" s="6" t="s">
        <v>293</v>
      </c>
      <c r="M439" s="62">
        <v>25</v>
      </c>
    </row>
    <row r="440" spans="12:13" x14ac:dyDescent="0.2">
      <c r="L440" s="6" t="s">
        <v>294</v>
      </c>
      <c r="M440" s="62">
        <v>25</v>
      </c>
    </row>
    <row r="441" spans="12:13" x14ac:dyDescent="0.2">
      <c r="L441" s="6" t="s">
        <v>604</v>
      </c>
      <c r="M441" s="62">
        <v>25</v>
      </c>
    </row>
    <row r="442" spans="12:13" x14ac:dyDescent="0.2">
      <c r="L442" s="6" t="s">
        <v>605</v>
      </c>
      <c r="M442" s="62">
        <v>23</v>
      </c>
    </row>
    <row r="443" spans="12:13" x14ac:dyDescent="0.2">
      <c r="L443" s="6" t="s">
        <v>295</v>
      </c>
      <c r="M443" s="62">
        <v>26</v>
      </c>
    </row>
    <row r="444" spans="12:13" x14ac:dyDescent="0.2">
      <c r="L444" s="6" t="s">
        <v>296</v>
      </c>
      <c r="M444" s="62">
        <v>25</v>
      </c>
    </row>
    <row r="445" spans="12:13" x14ac:dyDescent="0.2">
      <c r="L445" s="6" t="s">
        <v>297</v>
      </c>
      <c r="M445" s="62">
        <v>25</v>
      </c>
    </row>
    <row r="446" spans="12:13" x14ac:dyDescent="0.2">
      <c r="L446" s="6" t="s">
        <v>298</v>
      </c>
      <c r="M446" s="62">
        <v>25</v>
      </c>
    </row>
    <row r="447" spans="12:13" x14ac:dyDescent="0.2">
      <c r="L447" s="6" t="s">
        <v>606</v>
      </c>
      <c r="M447" s="62">
        <v>23</v>
      </c>
    </row>
    <row r="448" spans="12:13" x14ac:dyDescent="0.2">
      <c r="L448" s="6" t="s">
        <v>299</v>
      </c>
      <c r="M448" s="62">
        <v>26</v>
      </c>
    </row>
    <row r="449" spans="12:13" x14ac:dyDescent="0.2">
      <c r="L449" s="6" t="s">
        <v>607</v>
      </c>
      <c r="M449" s="62">
        <v>25</v>
      </c>
    </row>
    <row r="450" spans="12:13" x14ac:dyDescent="0.2">
      <c r="L450" s="6" t="s">
        <v>300</v>
      </c>
      <c r="M450" s="62">
        <v>25</v>
      </c>
    </row>
    <row r="451" spans="12:13" x14ac:dyDescent="0.2">
      <c r="L451" s="6" t="s">
        <v>608</v>
      </c>
      <c r="M451" s="62">
        <v>23</v>
      </c>
    </row>
    <row r="452" spans="12:13" x14ac:dyDescent="0.2">
      <c r="L452" s="6" t="s">
        <v>609</v>
      </c>
      <c r="M452" s="62">
        <v>24</v>
      </c>
    </row>
    <row r="453" spans="12:13" x14ac:dyDescent="0.2">
      <c r="L453" s="6" t="s">
        <v>610</v>
      </c>
      <c r="M453" s="62">
        <v>25</v>
      </c>
    </row>
    <row r="454" spans="12:13" x14ac:dyDescent="0.2">
      <c r="L454" s="6" t="s">
        <v>611</v>
      </c>
      <c r="M454" s="62">
        <v>23</v>
      </c>
    </row>
    <row r="455" spans="12:13" x14ac:dyDescent="0.2">
      <c r="L455" s="6" t="s">
        <v>612</v>
      </c>
      <c r="M455" s="62">
        <v>23</v>
      </c>
    </row>
    <row r="456" spans="12:13" x14ac:dyDescent="0.2">
      <c r="L456" s="6" t="s">
        <v>613</v>
      </c>
      <c r="M456" s="62">
        <v>24</v>
      </c>
    </row>
    <row r="457" spans="12:13" x14ac:dyDescent="0.2">
      <c r="L457" s="6" t="s">
        <v>615</v>
      </c>
      <c r="M457" s="62">
        <v>24</v>
      </c>
    </row>
    <row r="458" spans="12:13" x14ac:dyDescent="0.2">
      <c r="L458" s="6" t="s">
        <v>614</v>
      </c>
      <c r="M458" s="62">
        <v>23</v>
      </c>
    </row>
    <row r="459" spans="12:13" x14ac:dyDescent="0.2">
      <c r="L459" s="6" t="s">
        <v>388</v>
      </c>
      <c r="M459" s="62">
        <v>25</v>
      </c>
    </row>
    <row r="460" spans="12:13" x14ac:dyDescent="0.2">
      <c r="L460" s="6" t="s">
        <v>301</v>
      </c>
      <c r="M460" s="62">
        <v>25</v>
      </c>
    </row>
    <row r="461" spans="12:13" x14ac:dyDescent="0.2">
      <c r="L461" s="6" t="s">
        <v>302</v>
      </c>
      <c r="M461" s="62">
        <v>25</v>
      </c>
    </row>
    <row r="462" spans="12:13" x14ac:dyDescent="0.2">
      <c r="L462" s="6" t="s">
        <v>303</v>
      </c>
      <c r="M462" s="62">
        <v>25</v>
      </c>
    </row>
    <row r="463" spans="12:13" x14ac:dyDescent="0.2">
      <c r="L463" s="6" t="s">
        <v>304</v>
      </c>
      <c r="M463" s="62">
        <v>25</v>
      </c>
    </row>
    <row r="464" spans="12:13" x14ac:dyDescent="0.2">
      <c r="L464" s="6" t="s">
        <v>616</v>
      </c>
      <c r="M464" s="62">
        <v>25</v>
      </c>
    </row>
    <row r="465" spans="12:13" x14ac:dyDescent="0.2">
      <c r="L465" s="6" t="s">
        <v>617</v>
      </c>
      <c r="M465" s="62">
        <v>24</v>
      </c>
    </row>
    <row r="466" spans="12:13" x14ac:dyDescent="0.2">
      <c r="L466" s="6" t="s">
        <v>398</v>
      </c>
      <c r="M466" s="62">
        <v>25</v>
      </c>
    </row>
    <row r="467" spans="12:13" x14ac:dyDescent="0.2">
      <c r="L467" s="6" t="s">
        <v>389</v>
      </c>
      <c r="M467" s="62">
        <v>25</v>
      </c>
    </row>
    <row r="468" spans="12:13" x14ac:dyDescent="0.2">
      <c r="L468" s="6" t="s">
        <v>305</v>
      </c>
      <c r="M468" s="62">
        <v>25</v>
      </c>
    </row>
    <row r="469" spans="12:13" x14ac:dyDescent="0.2">
      <c r="L469" s="6" t="s">
        <v>390</v>
      </c>
      <c r="M469" s="62">
        <v>25</v>
      </c>
    </row>
    <row r="470" spans="12:13" x14ac:dyDescent="0.2">
      <c r="L470" s="6" t="s">
        <v>306</v>
      </c>
      <c r="M470" s="62">
        <v>25</v>
      </c>
    </row>
    <row r="471" spans="12:13" x14ac:dyDescent="0.2">
      <c r="L471" s="6" t="s">
        <v>391</v>
      </c>
      <c r="M471" s="62">
        <v>25</v>
      </c>
    </row>
    <row r="472" spans="12:13" x14ac:dyDescent="0.2">
      <c r="L472" s="6" t="s">
        <v>392</v>
      </c>
      <c r="M472" s="62">
        <v>25</v>
      </c>
    </row>
    <row r="473" spans="12:13" x14ac:dyDescent="0.2">
      <c r="L473" s="6" t="s">
        <v>307</v>
      </c>
      <c r="M473" s="62">
        <v>25</v>
      </c>
    </row>
    <row r="474" spans="12:13" x14ac:dyDescent="0.2">
      <c r="L474" s="6" t="s">
        <v>393</v>
      </c>
      <c r="M474" s="62">
        <v>25</v>
      </c>
    </row>
    <row r="475" spans="12:13" x14ac:dyDescent="0.2">
      <c r="L475" s="6" t="s">
        <v>308</v>
      </c>
      <c r="M475" s="62">
        <v>26</v>
      </c>
    </row>
    <row r="476" spans="12:13" x14ac:dyDescent="0.2">
      <c r="L476" s="6" t="s">
        <v>309</v>
      </c>
      <c r="M476" s="62">
        <v>24</v>
      </c>
    </row>
    <row r="477" spans="12:13" x14ac:dyDescent="0.2">
      <c r="L477" s="6" t="s">
        <v>310</v>
      </c>
      <c r="M477" s="62">
        <v>26</v>
      </c>
    </row>
    <row r="478" spans="12:13" x14ac:dyDescent="0.2">
      <c r="L478" s="6" t="s">
        <v>311</v>
      </c>
      <c r="M478" s="62">
        <v>25</v>
      </c>
    </row>
    <row r="479" spans="12:13" x14ac:dyDescent="0.2">
      <c r="L479" s="6" t="s">
        <v>312</v>
      </c>
      <c r="M479" s="62">
        <v>25</v>
      </c>
    </row>
    <row r="480" spans="12:13" x14ac:dyDescent="0.2">
      <c r="L480" s="6" t="s">
        <v>394</v>
      </c>
      <c r="M480" s="62">
        <v>25</v>
      </c>
    </row>
    <row r="481" spans="12:13" x14ac:dyDescent="0.2">
      <c r="L481" s="6" t="s">
        <v>313</v>
      </c>
      <c r="M481" s="62">
        <v>25</v>
      </c>
    </row>
    <row r="482" spans="12:13" x14ac:dyDescent="0.2">
      <c r="L482" s="6" t="s">
        <v>618</v>
      </c>
      <c r="M482" s="62">
        <v>24</v>
      </c>
    </row>
    <row r="483" spans="12:13" x14ac:dyDescent="0.2">
      <c r="L483" s="6" t="s">
        <v>619</v>
      </c>
      <c r="M483" s="62">
        <v>24</v>
      </c>
    </row>
    <row r="484" spans="12:13" x14ac:dyDescent="0.2">
      <c r="L484" s="6" t="s">
        <v>620</v>
      </c>
      <c r="M484" s="62">
        <v>24</v>
      </c>
    </row>
    <row r="485" spans="12:13" x14ac:dyDescent="0.2">
      <c r="L485" s="6" t="s">
        <v>621</v>
      </c>
      <c r="M485" s="62">
        <v>24</v>
      </c>
    </row>
    <row r="486" spans="12:13" x14ac:dyDescent="0.2">
      <c r="L486" s="6" t="s">
        <v>622</v>
      </c>
      <c r="M486" s="62">
        <v>24</v>
      </c>
    </row>
    <row r="487" spans="12:13" x14ac:dyDescent="0.2">
      <c r="L487" s="6" t="s">
        <v>314</v>
      </c>
      <c r="M487" s="62">
        <v>25</v>
      </c>
    </row>
    <row r="488" spans="12:13" x14ac:dyDescent="0.2">
      <c r="L488" s="6" t="s">
        <v>623</v>
      </c>
      <c r="M488" s="62">
        <v>24</v>
      </c>
    </row>
    <row r="489" spans="12:13" x14ac:dyDescent="0.2">
      <c r="L489" s="6" t="s">
        <v>315</v>
      </c>
      <c r="M489" s="62">
        <v>25</v>
      </c>
    </row>
    <row r="490" spans="12:13" x14ac:dyDescent="0.2">
      <c r="L490" s="6" t="s">
        <v>316</v>
      </c>
      <c r="M490" s="62">
        <v>26</v>
      </c>
    </row>
    <row r="491" spans="12:13" x14ac:dyDescent="0.2">
      <c r="L491" s="6" t="s">
        <v>624</v>
      </c>
      <c r="M491" s="62">
        <v>23</v>
      </c>
    </row>
    <row r="492" spans="12:13" x14ac:dyDescent="0.2">
      <c r="L492" s="6" t="s">
        <v>317</v>
      </c>
      <c r="M492" s="62">
        <v>25</v>
      </c>
    </row>
    <row r="493" spans="12:13" x14ac:dyDescent="0.2">
      <c r="L493" s="6" t="s">
        <v>625</v>
      </c>
      <c r="M493" s="62">
        <v>24</v>
      </c>
    </row>
    <row r="494" spans="12:13" x14ac:dyDescent="0.2">
      <c r="L494" s="6" t="s">
        <v>318</v>
      </c>
      <c r="M494" s="62">
        <v>25</v>
      </c>
    </row>
    <row r="495" spans="12:13" x14ac:dyDescent="0.2">
      <c r="L495" s="6" t="s">
        <v>626</v>
      </c>
      <c r="M495" s="62">
        <v>23</v>
      </c>
    </row>
    <row r="496" spans="12:13" x14ac:dyDescent="0.2">
      <c r="L496" s="6" t="s">
        <v>627</v>
      </c>
      <c r="M496" s="62">
        <v>23</v>
      </c>
    </row>
    <row r="497" spans="12:13" x14ac:dyDescent="0.2">
      <c r="L497" s="6" t="s">
        <v>319</v>
      </c>
      <c r="M497" s="62">
        <v>25</v>
      </c>
    </row>
    <row r="498" spans="12:13" x14ac:dyDescent="0.2">
      <c r="L498" s="6" t="s">
        <v>628</v>
      </c>
      <c r="M498" s="62">
        <v>23</v>
      </c>
    </row>
    <row r="499" spans="12:13" x14ac:dyDescent="0.2">
      <c r="L499" s="6" t="s">
        <v>629</v>
      </c>
      <c r="M499" s="62">
        <v>25</v>
      </c>
    </row>
    <row r="500" spans="12:13" x14ac:dyDescent="0.2">
      <c r="L500" s="6" t="s">
        <v>320</v>
      </c>
      <c r="M500" s="62">
        <v>25</v>
      </c>
    </row>
    <row r="501" spans="12:13" x14ac:dyDescent="0.2">
      <c r="L501" s="6" t="s">
        <v>321</v>
      </c>
      <c r="M501" s="62">
        <v>25</v>
      </c>
    </row>
    <row r="502" spans="12:13" x14ac:dyDescent="0.2">
      <c r="L502" s="6" t="s">
        <v>322</v>
      </c>
      <c r="M502" s="62">
        <v>25</v>
      </c>
    </row>
    <row r="503" spans="12:13" x14ac:dyDescent="0.2">
      <c r="L503" s="6" t="s">
        <v>630</v>
      </c>
      <c r="M503" s="62">
        <v>24</v>
      </c>
    </row>
    <row r="504" spans="12:13" x14ac:dyDescent="0.2">
      <c r="L504" s="6" t="s">
        <v>631</v>
      </c>
      <c r="M504" s="62">
        <v>24</v>
      </c>
    </row>
    <row r="505" spans="12:13" x14ac:dyDescent="0.2">
      <c r="L505" s="6" t="s">
        <v>632</v>
      </c>
      <c r="M505" s="62">
        <v>24</v>
      </c>
    </row>
    <row r="506" spans="12:13" x14ac:dyDescent="0.2">
      <c r="L506" s="6" t="s">
        <v>323</v>
      </c>
      <c r="M506" s="62">
        <v>26</v>
      </c>
    </row>
    <row r="507" spans="12:13" x14ac:dyDescent="0.2">
      <c r="L507" s="6" t="s">
        <v>324</v>
      </c>
      <c r="M507" s="62">
        <v>25</v>
      </c>
    </row>
    <row r="508" spans="12:13" x14ac:dyDescent="0.2">
      <c r="L508" s="6" t="s">
        <v>325</v>
      </c>
      <c r="M508" s="62">
        <v>25</v>
      </c>
    </row>
    <row r="509" spans="12:13" x14ac:dyDescent="0.2">
      <c r="L509" s="6" t="s">
        <v>633</v>
      </c>
      <c r="M509" s="62">
        <v>24</v>
      </c>
    </row>
    <row r="510" spans="12:13" x14ac:dyDescent="0.2">
      <c r="L510" s="6" t="s">
        <v>634</v>
      </c>
      <c r="M510" s="62">
        <v>23</v>
      </c>
    </row>
    <row r="511" spans="12:13" x14ac:dyDescent="0.2">
      <c r="L511" s="6" t="s">
        <v>326</v>
      </c>
      <c r="M511" s="62">
        <v>25</v>
      </c>
    </row>
    <row r="512" spans="12:13" x14ac:dyDescent="0.2">
      <c r="L512" s="6" t="s">
        <v>327</v>
      </c>
      <c r="M512" s="62">
        <v>26</v>
      </c>
    </row>
    <row r="513" spans="12:13" x14ac:dyDescent="0.2">
      <c r="L513" s="6" t="s">
        <v>328</v>
      </c>
      <c r="M513" s="62">
        <v>25</v>
      </c>
    </row>
    <row r="514" spans="12:13" x14ac:dyDescent="0.2">
      <c r="L514" s="6" t="s">
        <v>635</v>
      </c>
      <c r="M514" s="62">
        <v>23</v>
      </c>
    </row>
    <row r="515" spans="12:13" x14ac:dyDescent="0.2">
      <c r="L515" s="6" t="s">
        <v>636</v>
      </c>
      <c r="M515" s="62">
        <v>24</v>
      </c>
    </row>
    <row r="516" spans="12:13" x14ac:dyDescent="0.2">
      <c r="L516" s="6" t="s">
        <v>637</v>
      </c>
      <c r="M516" s="62">
        <v>25</v>
      </c>
    </row>
    <row r="517" spans="12:13" x14ac:dyDescent="0.2">
      <c r="L517" s="6" t="s">
        <v>329</v>
      </c>
      <c r="M517" s="62">
        <v>25</v>
      </c>
    </row>
    <row r="518" spans="12:13" x14ac:dyDescent="0.2">
      <c r="L518" s="6" t="s">
        <v>395</v>
      </c>
      <c r="M518" s="62">
        <v>25</v>
      </c>
    </row>
    <row r="519" spans="12:13" x14ac:dyDescent="0.2">
      <c r="L519" s="6" t="s">
        <v>638</v>
      </c>
      <c r="M519" s="62">
        <v>23</v>
      </c>
    </row>
    <row r="520" spans="12:13" x14ac:dyDescent="0.2">
      <c r="L520" s="6" t="s">
        <v>639</v>
      </c>
      <c r="M520" s="62">
        <v>24</v>
      </c>
    </row>
    <row r="521" spans="12:13" x14ac:dyDescent="0.2">
      <c r="L521" s="6" t="s">
        <v>640</v>
      </c>
      <c r="M521" s="62">
        <v>24</v>
      </c>
    </row>
    <row r="522" spans="12:13" x14ac:dyDescent="0.2">
      <c r="L522" s="6" t="s">
        <v>330</v>
      </c>
      <c r="M522" s="62">
        <v>26</v>
      </c>
    </row>
    <row r="523" spans="12:13" x14ac:dyDescent="0.2">
      <c r="L523" s="6" t="s">
        <v>641</v>
      </c>
      <c r="M523" s="62">
        <v>23</v>
      </c>
    </row>
    <row r="524" spans="12:13" x14ac:dyDescent="0.2">
      <c r="L524" s="6" t="s">
        <v>642</v>
      </c>
      <c r="M524" s="62">
        <v>25</v>
      </c>
    </row>
    <row r="525" spans="12:13" x14ac:dyDescent="0.2">
      <c r="L525" s="6" t="s">
        <v>643</v>
      </c>
      <c r="M525" s="62">
        <v>24</v>
      </c>
    </row>
    <row r="526" spans="12:13" x14ac:dyDescent="0.2">
      <c r="L526" s="6" t="s">
        <v>331</v>
      </c>
      <c r="M526" s="62">
        <v>25</v>
      </c>
    </row>
    <row r="527" spans="12:13" x14ac:dyDescent="0.2">
      <c r="L527" s="6" t="s">
        <v>644</v>
      </c>
      <c r="M527" s="62">
        <v>24</v>
      </c>
    </row>
    <row r="528" spans="12:13" x14ac:dyDescent="0.2">
      <c r="L528" s="6" t="s">
        <v>645</v>
      </c>
      <c r="M528" s="62">
        <v>23</v>
      </c>
    </row>
    <row r="529" spans="12:13" x14ac:dyDescent="0.2">
      <c r="L529" s="6" t="s">
        <v>332</v>
      </c>
      <c r="M529" s="62">
        <v>26</v>
      </c>
    </row>
    <row r="530" spans="12:13" x14ac:dyDescent="0.2">
      <c r="L530" s="6" t="s">
        <v>646</v>
      </c>
      <c r="M530" s="62">
        <v>25</v>
      </c>
    </row>
    <row r="531" spans="12:13" x14ac:dyDescent="0.2">
      <c r="L531" s="6" t="s">
        <v>333</v>
      </c>
      <c r="M531" s="62">
        <v>24</v>
      </c>
    </row>
    <row r="532" spans="12:13" x14ac:dyDescent="0.2">
      <c r="L532" s="6" t="s">
        <v>334</v>
      </c>
      <c r="M532" s="62">
        <v>25</v>
      </c>
    </row>
    <row r="533" spans="12:13" x14ac:dyDescent="0.2">
      <c r="L533" s="6" t="s">
        <v>396</v>
      </c>
      <c r="M533" s="62">
        <v>25</v>
      </c>
    </row>
    <row r="534" spans="12:13" x14ac:dyDescent="0.2">
      <c r="L534" s="6" t="s">
        <v>335</v>
      </c>
      <c r="M534" s="62">
        <v>25</v>
      </c>
    </row>
    <row r="535" spans="12:13" x14ac:dyDescent="0.2">
      <c r="L535" s="6" t="s">
        <v>647</v>
      </c>
      <c r="M535" s="62">
        <v>23</v>
      </c>
    </row>
    <row r="536" spans="12:13" x14ac:dyDescent="0.2">
      <c r="L536" s="6" t="s">
        <v>336</v>
      </c>
      <c r="M536" s="62">
        <v>25</v>
      </c>
    </row>
    <row r="537" spans="12:13" x14ac:dyDescent="0.2">
      <c r="L537" s="6" t="s">
        <v>337</v>
      </c>
      <c r="M537" s="62">
        <v>26</v>
      </c>
    </row>
    <row r="538" spans="12:13" x14ac:dyDescent="0.2">
      <c r="L538" s="6" t="s">
        <v>648</v>
      </c>
      <c r="M538" s="62">
        <v>24</v>
      </c>
    </row>
    <row r="539" spans="12:13" x14ac:dyDescent="0.2">
      <c r="L539" s="6" t="s">
        <v>649</v>
      </c>
      <c r="M539" s="62">
        <v>25</v>
      </c>
    </row>
    <row r="540" spans="12:13" x14ac:dyDescent="0.2">
      <c r="L540" s="6" t="s">
        <v>650</v>
      </c>
      <c r="M540" s="62">
        <v>24</v>
      </c>
    </row>
    <row r="541" spans="12:13" x14ac:dyDescent="0.2">
      <c r="L541" s="6" t="s">
        <v>338</v>
      </c>
      <c r="M541" s="62">
        <v>25</v>
      </c>
    </row>
    <row r="542" spans="12:13" x14ac:dyDescent="0.2">
      <c r="L542" s="6" t="s">
        <v>651</v>
      </c>
      <c r="M542" s="62">
        <v>24</v>
      </c>
    </row>
    <row r="543" spans="12:13" x14ac:dyDescent="0.2">
      <c r="L543" s="6" t="s">
        <v>652</v>
      </c>
      <c r="M543" s="62">
        <v>25</v>
      </c>
    </row>
    <row r="544" spans="12:13" x14ac:dyDescent="0.2">
      <c r="L544" s="6" t="s">
        <v>397</v>
      </c>
      <c r="M544" s="62">
        <v>25</v>
      </c>
    </row>
    <row r="545" spans="12:13" x14ac:dyDescent="0.2">
      <c r="L545" s="6" t="s">
        <v>653</v>
      </c>
      <c r="M545" s="62">
        <v>25</v>
      </c>
    </row>
    <row r="546" spans="12:13" x14ac:dyDescent="0.2">
      <c r="L546" s="6" t="s">
        <v>654</v>
      </c>
      <c r="M546" s="62">
        <v>23</v>
      </c>
    </row>
    <row r="547" spans="12:13" x14ac:dyDescent="0.2">
      <c r="L547" s="6" t="s">
        <v>655</v>
      </c>
      <c r="M547" s="62">
        <v>24</v>
      </c>
    </row>
    <row r="548" spans="12:13" x14ac:dyDescent="0.2">
      <c r="L548" s="6" t="s">
        <v>339</v>
      </c>
      <c r="M548" s="62">
        <v>25</v>
      </c>
    </row>
    <row r="549" spans="12:13" x14ac:dyDescent="0.2">
      <c r="L549" s="6" t="s">
        <v>656</v>
      </c>
      <c r="M549" s="62">
        <v>23</v>
      </c>
    </row>
    <row r="550" spans="12:13" x14ac:dyDescent="0.2">
      <c r="L550" s="6" t="s">
        <v>340</v>
      </c>
      <c r="M550" s="62">
        <v>25</v>
      </c>
    </row>
    <row r="551" spans="12:13" x14ac:dyDescent="0.2">
      <c r="L551" s="6" t="s">
        <v>341</v>
      </c>
      <c r="M551" s="62">
        <v>26</v>
      </c>
    </row>
    <row r="552" spans="12:13" x14ac:dyDescent="0.2">
      <c r="L552" s="6" t="s">
        <v>342</v>
      </c>
      <c r="M552" s="62">
        <v>25</v>
      </c>
    </row>
    <row r="553" spans="12:13" x14ac:dyDescent="0.2">
      <c r="L553" s="6" t="s">
        <v>343</v>
      </c>
      <c r="M553" s="62">
        <v>26</v>
      </c>
    </row>
    <row r="554" spans="12:13" x14ac:dyDescent="0.2">
      <c r="L554" s="6" t="s">
        <v>344</v>
      </c>
      <c r="M554" s="62">
        <v>25</v>
      </c>
    </row>
    <row r="555" spans="12:13" x14ac:dyDescent="0.2">
      <c r="L555" s="6" t="s">
        <v>345</v>
      </c>
      <c r="M555" s="62">
        <v>25</v>
      </c>
    </row>
    <row r="556" spans="12:13" x14ac:dyDescent="0.2">
      <c r="L556" s="6" t="s">
        <v>657</v>
      </c>
      <c r="M556" s="62">
        <v>24</v>
      </c>
    </row>
    <row r="557" spans="12:13" x14ac:dyDescent="0.2">
      <c r="L557" s="6" t="s">
        <v>346</v>
      </c>
      <c r="M557" s="62">
        <v>25</v>
      </c>
    </row>
    <row r="558" spans="12:13" x14ac:dyDescent="0.2">
      <c r="L558" s="6" t="s">
        <v>347</v>
      </c>
      <c r="M558" s="62">
        <v>26</v>
      </c>
    </row>
    <row r="559" spans="12:13" x14ac:dyDescent="0.2">
      <c r="L559" s="6" t="s">
        <v>348</v>
      </c>
      <c r="M559" s="62">
        <v>25</v>
      </c>
    </row>
    <row r="560" spans="12:13" x14ac:dyDescent="0.2">
      <c r="L560" s="6" t="s">
        <v>349</v>
      </c>
      <c r="M560" s="62">
        <v>25</v>
      </c>
    </row>
    <row r="561" spans="12:13" x14ac:dyDescent="0.2">
      <c r="L561" s="6" t="s">
        <v>713</v>
      </c>
      <c r="M561" s="62">
        <v>25</v>
      </c>
    </row>
    <row r="562" spans="12:13" x14ac:dyDescent="0.2">
      <c r="L562" s="6" t="s">
        <v>350</v>
      </c>
      <c r="M562" s="62">
        <v>26</v>
      </c>
    </row>
    <row r="563" spans="12:13" x14ac:dyDescent="0.2">
      <c r="L563" s="6" t="s">
        <v>351</v>
      </c>
      <c r="M563" s="62">
        <v>25</v>
      </c>
    </row>
    <row r="564" spans="12:13" x14ac:dyDescent="0.2">
      <c r="L564" s="6" t="s">
        <v>352</v>
      </c>
      <c r="M564" s="62">
        <v>25</v>
      </c>
    </row>
    <row r="565" spans="12:13" x14ac:dyDescent="0.2">
      <c r="L565" s="6" t="s">
        <v>353</v>
      </c>
      <c r="M565" s="62">
        <v>25</v>
      </c>
    </row>
    <row r="566" spans="12:13" x14ac:dyDescent="0.2">
      <c r="L566" s="6" t="s">
        <v>658</v>
      </c>
      <c r="M566" s="62">
        <v>24</v>
      </c>
    </row>
    <row r="567" spans="12:13" x14ac:dyDescent="0.2">
      <c r="L567" s="6" t="s">
        <v>354</v>
      </c>
      <c r="M567" s="62">
        <v>25</v>
      </c>
    </row>
    <row r="568" spans="12:13" x14ac:dyDescent="0.2">
      <c r="L568" s="6" t="s">
        <v>355</v>
      </c>
      <c r="M568" s="62">
        <v>25</v>
      </c>
    </row>
    <row r="569" spans="12:13" x14ac:dyDescent="0.2">
      <c r="L569" s="6" t="s">
        <v>356</v>
      </c>
      <c r="M569" s="62">
        <v>26</v>
      </c>
    </row>
    <row r="570" spans="12:13" x14ac:dyDescent="0.2">
      <c r="L570" s="6" t="s">
        <v>357</v>
      </c>
      <c r="M570" s="62">
        <v>25</v>
      </c>
    </row>
    <row r="571" spans="12:13" x14ac:dyDescent="0.2">
      <c r="L571" s="6" t="s">
        <v>358</v>
      </c>
      <c r="M571" s="62">
        <v>26</v>
      </c>
    </row>
    <row r="572" spans="12:13" x14ac:dyDescent="0.2">
      <c r="L572" s="6" t="s">
        <v>359</v>
      </c>
      <c r="M572" s="62">
        <v>25</v>
      </c>
    </row>
    <row r="573" spans="12:13" x14ac:dyDescent="0.2">
      <c r="L573" s="6" t="s">
        <v>659</v>
      </c>
      <c r="M573" s="62">
        <v>25</v>
      </c>
    </row>
    <row r="574" spans="12:13" x14ac:dyDescent="0.2">
      <c r="L574" s="6" t="s">
        <v>360</v>
      </c>
      <c r="M574" s="62">
        <v>25</v>
      </c>
    </row>
    <row r="575" spans="12:13" x14ac:dyDescent="0.2">
      <c r="L575" s="6" t="s">
        <v>361</v>
      </c>
      <c r="M575" s="62">
        <v>25</v>
      </c>
    </row>
    <row r="576" spans="12:13" x14ac:dyDescent="0.2">
      <c r="L576" s="6" t="s">
        <v>362</v>
      </c>
      <c r="M576" s="62">
        <v>26</v>
      </c>
    </row>
    <row r="577" spans="12:13" x14ac:dyDescent="0.2">
      <c r="L577" s="6" t="s">
        <v>363</v>
      </c>
      <c r="M577" s="62">
        <v>25</v>
      </c>
    </row>
    <row r="578" spans="12:13" x14ac:dyDescent="0.2">
      <c r="L578" s="6" t="s">
        <v>364</v>
      </c>
      <c r="M578" s="62">
        <v>25</v>
      </c>
    </row>
    <row r="579" spans="12:13" x14ac:dyDescent="0.2">
      <c r="L579" s="6" t="s">
        <v>365</v>
      </c>
      <c r="M579" s="62">
        <v>26</v>
      </c>
    </row>
    <row r="580" spans="12:13" x14ac:dyDescent="0.2">
      <c r="L580" s="6" t="s">
        <v>366</v>
      </c>
      <c r="M580" s="62">
        <v>26</v>
      </c>
    </row>
    <row r="581" spans="12:13" x14ac:dyDescent="0.2">
      <c r="L581" s="6" t="s">
        <v>367</v>
      </c>
      <c r="M581" s="62">
        <v>25</v>
      </c>
    </row>
    <row r="582" spans="12:13" x14ac:dyDescent="0.2">
      <c r="L582" s="6" t="s">
        <v>368</v>
      </c>
      <c r="M582" s="62">
        <v>25</v>
      </c>
    </row>
    <row r="583" spans="12:13" x14ac:dyDescent="0.2">
      <c r="L583" s="6" t="s">
        <v>369</v>
      </c>
      <c r="M583" s="62">
        <v>25</v>
      </c>
    </row>
    <row r="584" spans="12:13" x14ac:dyDescent="0.2">
      <c r="L584" s="6" t="s">
        <v>370</v>
      </c>
      <c r="M584" s="62">
        <v>25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L1:L2"/>
  </mergeCells>
  <phoneticPr fontId="5" type="noConversion"/>
  <pageMargins left="0.7" right="0.7" top="0.75" bottom="0.75" header="0.3" footer="0.3"/>
  <pageSetup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0C41AEE45798942AE721C9D093B1383" ma:contentTypeVersion="12" ma:contentTypeDescription="Ein neues Dokument erstellen." ma:contentTypeScope="" ma:versionID="a39aa221b270376f3901caa01e0bddba">
  <xsd:schema xmlns:xsd="http://www.w3.org/2001/XMLSchema" xmlns:xs="http://www.w3.org/2001/XMLSchema" xmlns:p="http://schemas.microsoft.com/office/2006/metadata/properties" xmlns:ns2="dc6dd79d-5f18-4067-9ee9-a55bd55f8533" xmlns:ns3="d31fd171-589d-411a-8c88-40474b6f01fb" targetNamespace="http://schemas.microsoft.com/office/2006/metadata/properties" ma:root="true" ma:fieldsID="c49282b44e410f04ce3c14d553041637" ns2:_="" ns3:_="">
    <xsd:import namespace="dc6dd79d-5f18-4067-9ee9-a55bd55f8533"/>
    <xsd:import namespace="d31fd171-589d-411a-8c88-40474b6f01f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6dd79d-5f18-4067-9ee9-a55bd55f85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1fd171-589d-411a-8c88-40474b6f01f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BFEBFB2-5999-4D54-9ACA-ACE8C70B69A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5F648C-ABB5-44AD-94AF-FF389734C6BC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aa846ea2-1264-46b9-82a9-e52a86462921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D8249CC-5A8E-47A7-B139-2F6A3B7DC0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Gevel berekening</vt:lpstr>
      <vt:lpstr>Opzoektabel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Valentijn van Dyck</dc:creator>
  <cp:lastModifiedBy>Dyck, Valentijn van</cp:lastModifiedBy>
  <dcterms:created xsi:type="dcterms:W3CDTF">2020-05-08T05:42:36Z</dcterms:created>
  <dcterms:modified xsi:type="dcterms:W3CDTF">2020-08-28T13:21:48Z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GEVEL BEREKENING.xlsx</vt:lpwstr>
  </property>
  <property fmtid="{D5CDD505-2E9C-101B-9397-08002B2CF9AE}" pid="3" name="ContentTypeId">
    <vt:lpwstr>0x010100C0C41AEE45798942AE721C9D093B1383</vt:lpwstr>
  </property>
</Properties>
</file>